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3"/>
  </bookViews>
  <sheets>
    <sheet name="จ่ายจากเงินรายรับ" sheetId="1" r:id="rId1"/>
    <sheet name="งบแสดงฐานะ สตง (2)" sheetId="2" r:id="rId2"/>
    <sheet name="งบเงินสะสม" sheetId="3" r:id="rId3"/>
    <sheet name="งบทรัพย์สิน (2)" sheetId="4" r:id="rId4"/>
    <sheet name="รับ-จ่าย" sheetId="5" r:id="rId5"/>
    <sheet name="งบทดลอง" sheetId="6" r:id="rId6"/>
    <sheet name="กระแสเงินสด" sheetId="7" r:id="rId7"/>
  </sheets>
  <externalReferences>
    <externalReference r:id="rId10"/>
  </externalReferences>
  <definedNames>
    <definedName name="_xlnm.Print_Area" localSheetId="3">'งบทรัพย์สิน (2)'!$A$1:$H$37</definedName>
    <definedName name="_xlnm.Print_Area" localSheetId="0">'จ่ายจากเงินรายรับ'!$A$1:$N$37</definedName>
  </definedNames>
  <calcPr fullCalcOnLoad="1"/>
</workbook>
</file>

<file path=xl/comments4.xml><?xml version="1.0" encoding="utf-8"?>
<comments xmlns="http://schemas.openxmlformats.org/spreadsheetml/2006/main">
  <authors>
    <author>Mycom</author>
    <author>normal</author>
    <author>admin</author>
    <author>MANU</author>
  </authors>
  <commentList>
    <comment ref="C10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35,000+13,760+76,700+35000-35000</t>
        </r>
      </text>
    </comment>
    <comment ref="G10" authorId="1">
      <text>
        <r>
          <rPr>
            <b/>
            <sz val="8"/>
            <rFont val="Tahoma"/>
            <family val="2"/>
          </rPr>
          <t>normal:</t>
        </r>
        <r>
          <rPr>
            <sz val="8"/>
            <rFont val="Tahoma"/>
            <family val="2"/>
          </rPr>
          <t xml:space="preserve">
+8900+603900+75000+288000+1048550+105100+6940
</t>
        </r>
      </text>
    </comment>
    <comment ref="C11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867,496+285,000+94,650+212,800+74000+28000+64000
</t>
        </r>
      </text>
    </comment>
    <comment ref="C13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785,000+50,800+22000</t>
        </r>
      </text>
    </comment>
    <comment ref="C14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1,982,168+94,000
</t>
        </r>
      </text>
    </comment>
    <comment ref="C15" authorId="1">
      <text>
        <r>
          <rPr>
            <b/>
            <sz val="8"/>
            <rFont val="Tahoma"/>
            <family val="2"/>
          </rPr>
          <t>normal:</t>
        </r>
        <r>
          <rPr>
            <sz val="8"/>
            <rFont val="Tahoma"/>
            <family val="2"/>
          </rPr>
          <t xml:space="preserve">
+288000+1048550+44000+309000
</t>
        </r>
      </text>
    </comment>
    <comment ref="C20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8,808,500+575,000+40,000-10000+8900+603900+6940+41620
</t>
        </r>
      </text>
    </comment>
    <comment ref="C22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78000+2990
0+28000
</t>
        </r>
      </text>
    </comment>
    <comment ref="C23" authorId="2">
      <text>
        <r>
          <rPr>
            <b/>
            <sz val="8"/>
            <rFont val="Tahoma"/>
            <family val="2"/>
          </rPr>
          <t>admin:
ยอดเกิม 
ในการโยธา 398,400
บวก ปรับปรุงตาม สตง.เอา เครื่องใช้สนาม มาบวก  100,000  =  498,000.- บาท ณ 30 ก.ย. 53</t>
        </r>
      </text>
    </comment>
    <comment ref="C24" authorId="1">
      <text>
        <r>
          <rPr>
            <b/>
            <sz val="8"/>
            <rFont val="Tahoma"/>
            <family val="2"/>
          </rPr>
          <t>normal:</t>
        </r>
        <r>
          <rPr>
            <sz val="8"/>
            <rFont val="Tahoma"/>
            <family val="2"/>
          </rPr>
          <t xml:space="preserve">
153720+4280+</t>
        </r>
      </text>
    </comment>
    <comment ref="C26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เอาหมวดอื่น  73,175.-  มาแยกเป็น 3ประเภทดังนี้ 
1.ในงานบ้านงานครัว  39650+8350 =  48,000
2.ในงานกีฬา   5,925
3.เครื่องใช้สำนักงาน  19,250</t>
        </r>
      </text>
    </comment>
    <comment ref="C28" authorId="0">
      <text>
        <r>
          <rPr>
            <b/>
            <sz val="8"/>
            <rFont val="Tahoma"/>
            <family val="2"/>
          </rPr>
          <t>Mycom:</t>
        </r>
        <r>
          <rPr>
            <sz val="8"/>
            <rFont val="Tahoma"/>
            <family val="2"/>
          </rPr>
          <t xml:space="preserve">
4963381.47+41500+31000+10990+39000+30000+30000+4500+74000+2500+7500+25000+10000+6000+11850+7500+17500+19850-70700-123200+75000+105100+16500+15000+3000+23900+16109.92+15000+31000+8500+4000+4000+35000+11580+6000+12000+5000+12000+7000+1000+11580+6000+87300+ปรับปรุงตาม สตง. เอาหมวดอื่น ๆ มาใส่  เพิ่ม 19,650.-
31 มีนาคม  2557  เอาหมวดทั่วไป  300,000 เรือสุพรรณหงษ์ใส่ในเครื่องใช้สำนักงาน
</t>
        </r>
      </text>
    </comment>
    <comment ref="C29" authorId="3">
      <text>
        <r>
          <rPr>
            <b/>
            <sz val="8"/>
            <rFont val="Tahoma"/>
            <family val="2"/>
          </rPr>
          <t>MANU:</t>
        </r>
        <r>
          <rPr>
            <sz val="8"/>
            <rFont val="Tahoma"/>
            <family val="2"/>
          </rPr>
          <t xml:space="preserve">
เรื่อสุพรรณหงศ์
</t>
        </r>
      </text>
    </comment>
  </commentList>
</comments>
</file>

<file path=xl/sharedStrings.xml><?xml version="1.0" encoding="utf-8"?>
<sst xmlns="http://schemas.openxmlformats.org/spreadsheetml/2006/main" count="466" uniqueCount="263">
  <si>
    <t>เทศบาลตำบลเทพาลัย</t>
  </si>
  <si>
    <t xml:space="preserve">เดือน  </t>
  </si>
  <si>
    <t>มิถุนายน  2557</t>
  </si>
  <si>
    <t>รายงาน รับ - จ่าย เงินสด</t>
  </si>
  <si>
    <t>ปีงบประมาณ  2557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</si>
  <si>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</si>
  <si>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</si>
  <si>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</si>
  <si>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</si>
  <si>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</si>
  <si>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</si>
  <si>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</si>
  <si>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</si>
  <si>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</si>
  <si>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</si>
  <si>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</si>
  <si>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</si>
  <si>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</si>
  <si>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</si>
  <si>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</si>
  <si>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</si>
  <si>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</si>
  <si>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</si>
  <si>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</si>
  <si>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</si>
  <si>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</si>
  <si>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</si>
  <si>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</si>
  <si>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</si>
  <si>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</si>
  <si>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</si>
  <si>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</si>
  <si>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เงินอุดหนุนเฉพาะกิจ</t>
  </si>
  <si>
    <t>440000</t>
  </si>
  <si>
    <t>เงินอุดหนุนทั่วไป ภายใต้แผนปฎิบัติการไทยเข็มแข็ง</t>
  </si>
  <si>
    <t>431000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</si>
  <si>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</si>
  <si>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</si>
  <si>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</si>
  <si>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</si>
  <si>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</si>
  <si>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</si>
  <si>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</si>
  <si>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</si>
  <si>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</si>
  <si>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</si>
  <si>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</si>
  <si>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</si>
  <si>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</si>
  <si>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</si>
  <si>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</si>
  <si>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</si>
  <si>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</si>
  <si>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</si>
  <si>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</si>
  <si>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</si>
  <si>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</si>
  <si>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</si>
  <si>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</si>
  <si>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</si>
  <si>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ภาษีหน้าฎีกา</t>
  </si>
  <si>
    <t>เงินเกินบัญชี</t>
  </si>
  <si>
    <t>230200</t>
  </si>
  <si>
    <t xml:space="preserve">  รวมรายรับ</t>
  </si>
  <si>
    <t>รวม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</si>
  <si>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</si>
  <si>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</si>
  <si>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</si>
  <si>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</si>
  <si>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</si>
  <si>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</si>
  <si>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</si>
  <si>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</si>
  <si>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</si>
  <si>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</si>
  <si>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</si>
  <si>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</si>
  <si>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</si>
  <si>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</si>
  <si>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</si>
  <si>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</si>
  <si>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</si>
  <si>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</si>
  <si>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</si>
  <si>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</si>
  <si>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</si>
  <si>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</si>
  <si>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</si>
  <si>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(เงินอุดหนุนเฉพาะกิจ)</t>
  </si>
  <si>
    <t>เงินเดือน (ฝ่ายประจำ ) เงินอุดหนุนเฉพาะกิจ</t>
  </si>
  <si>
    <t>ค่าครุภัณฑ์(เงินอุดหนุนเฉพาะกิจ)</t>
  </si>
  <si>
    <t>ค่าตอบแทน(เงินอุดหนุนเฉพาะกิจ)</t>
  </si>
  <si>
    <t>ค่าใช้สอย(เงินอุดหนุนเฉพาะกิจ)</t>
  </si>
  <si>
    <t>ค่าวัสดุ(เงินอุดหนุนเฉพาะกิจ)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</si>
  <si>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</si>
  <si>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</si>
  <si>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</si>
  <si>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</si>
  <si>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</si>
  <si>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</si>
  <si>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</si>
  <si>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>(3,122,212</t>
  </si>
  <si>
    <t>67)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</si>
  <si>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</si>
  <si>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</si>
  <si>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</si>
  <si>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</si>
  <si>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</si>
  <si>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</si>
  <si>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</si>
  <si>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</si>
  <si>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</si>
  <si>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</si>
  <si>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</si>
  <si>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</si>
  <si>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</si>
  <si>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</si>
  <si>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</si>
  <si>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</si>
  <si>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</si>
  <si>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</si>
  <si>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</si>
  <si>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</si>
  <si>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</si>
  <si>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</si>
  <si>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</si>
  <si>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</si>
  <si>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</si>
  <si>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</si>
  <si>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</si>
  <si>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</si>
  <si>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</si>
  <si>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</si>
  <si>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</si>
  <si>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</si>
  <si>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 30 มิถุนายน  2557</t>
  </si>
  <si>
    <t>รายรับ</t>
  </si>
  <si>
    <t>ตั้งแต่ต้นปี</t>
  </si>
  <si>
    <t>รับเงินรายรับ</t>
  </si>
  <si>
    <t>รับเงินรับฝาก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</si>
  <si>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</si>
  <si>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</si>
  <si>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</si>
  <si>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</si>
  <si>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</si>
  <si>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</si>
  <si>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</si>
  <si>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</si>
  <si>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</si>
  <si>
    <t>งบแสดงผลการดำเนินงานจ่ายจากเงินรายรับ</t>
  </si>
  <si>
    <t>ตั้งแต่วันที่  1  ตุลาคม 2556   ถึงวันที่  30  มิถุนายน  2557</t>
  </si>
  <si>
    <t>บริหารงาน</t>
  </si>
  <si>
    <t>การรักษา</t>
  </si>
  <si>
    <t>การศึกษา</t>
  </si>
  <si>
    <t>สังคม</t>
  </si>
  <si>
    <t>เคหะ</t>
  </si>
  <si>
    <t>สร้างความเข้ม</t>
  </si>
  <si>
    <t>การศาสนา</t>
  </si>
  <si>
    <t>ทั่วไป</t>
  </si>
  <si>
    <t>ความสงบ</t>
  </si>
  <si>
    <t>สาธารณสุข</t>
  </si>
  <si>
    <t>สงเคราะห์</t>
  </si>
  <si>
    <t>และชุมชน</t>
  </si>
  <si>
    <t>แข็งของชุมชน</t>
  </si>
  <si>
    <t>วัฒนธรรมและ</t>
  </si>
  <si>
    <t>การเกษตร</t>
  </si>
  <si>
    <t>ภายใน</t>
  </si>
  <si>
    <t>นันทนาการ</t>
  </si>
  <si>
    <t>เงินเดือน (ฝ่ายการเมือง)</t>
  </si>
  <si>
    <t>เงินเดือน (ฝ่ายประจำ) (หมายเหตุ  1)</t>
  </si>
  <si>
    <t xml:space="preserve">ค่าตอบแทน  (หมายเหตุ 2)   </t>
  </si>
  <si>
    <t>ค่าใช้สอย  (หมายเหตุ 3)</t>
  </si>
  <si>
    <t>ค่าวัสดุ  (หมายเหตุ  4)</t>
  </si>
  <si>
    <t>งบกลาง  (หมายเหตุ  5)</t>
  </si>
  <si>
    <t xml:space="preserve">ค่าครุภัณฑ์  </t>
  </si>
  <si>
    <t xml:space="preserve">ค่าที่ดินและสิ่งก่อสร้าง  </t>
  </si>
  <si>
    <t>ค่าธรรมเนียมค่าปรับและใบอนุญาต</t>
  </si>
  <si>
    <t>รัฐบาลจัดสรรให้</t>
  </si>
  <si>
    <t>อุดหนุนทั่วไป</t>
  </si>
  <si>
    <t>อุดหนุนทั่วไประบุวัตถุประสงค์</t>
  </si>
  <si>
    <t>อุดหนุนเฉพาะกิจ</t>
  </si>
  <si>
    <t>รวมรายรับ</t>
  </si>
  <si>
    <t>รายรับสูงกว่าหรือ(ต่ำกว่า)รายจ่าย</t>
  </si>
  <si>
    <t>งบแสดงฐานะการเงิน</t>
  </si>
  <si>
    <t>ณ  วัยที่  30  มิถุนายน  2557</t>
  </si>
  <si>
    <t>ทรัพย์สิน</t>
  </si>
  <si>
    <t>ทุนทรัพย์สินตามงบทรัพย์สิน</t>
  </si>
  <si>
    <t>(หมายเหตุ  1)</t>
  </si>
  <si>
    <t xml:space="preserve">เงินสดและเงินฝากธนาคาร  </t>
  </si>
  <si>
    <t>(หมายเหตุ  2)</t>
  </si>
  <si>
    <t>เงินฝาก-เงินทุนส่งเสริมกิจการเทศบาล(ก.ส.ท.)</t>
  </si>
  <si>
    <t>เงินอุดหนุนเฉพาะกิจฝากคลังจังหวัด</t>
  </si>
  <si>
    <t>ลูกหนี้ - ภาษีโรงเรือนและที่ดิน</t>
  </si>
  <si>
    <t xml:space="preserve">        - ภาษีป้าย</t>
  </si>
  <si>
    <t>หนิ้สินและเงินสะสม</t>
  </si>
  <si>
    <t xml:space="preserve">ทุนทรัพย์สิน </t>
  </si>
  <si>
    <t xml:space="preserve">เงินรับฝากต่าง ๆ </t>
  </si>
  <si>
    <t>(หมายเหตุ  3)</t>
  </si>
  <si>
    <t xml:space="preserve">รายจ่ายค้างจ่าย  </t>
  </si>
  <si>
    <t>(หมายเหตุ  4)</t>
  </si>
  <si>
    <t>เงินอุดหนุนเฉพาะกิจค้างจ่าย</t>
  </si>
  <si>
    <t>(หมายเหตุ  5)</t>
  </si>
  <si>
    <t xml:space="preserve">เงินสะสม  </t>
  </si>
  <si>
    <t>(หมายเหตุ  6)</t>
  </si>
  <si>
    <t>รายรับจริงสูงกว่ารายจ่ายจริง</t>
  </si>
  <si>
    <t>หมายเหตุประกอบงบการเงินเป็นส่วนหนึ่งของงบการเงินนี้</t>
  </si>
  <si>
    <t>....................................................</t>
  </si>
  <si>
    <t>นายกเทศมนตรีตำบลเทพาลัย</t>
  </si>
  <si>
    <t>ปลัดเทศบาลตำบลเทพาลัย</t>
  </si>
  <si>
    <t>ผู้อำนวยการกองคลังเทศบาลตำบลเทพาลัย</t>
  </si>
  <si>
    <t>หมายเหตุ 6</t>
  </si>
  <si>
    <t>งบเงินสะสม</t>
  </si>
  <si>
    <t>ณ  วันที่  30  มิถุนายน  2557</t>
  </si>
  <si>
    <t>เงินสะสม  1  ตุลาคม  2556</t>
  </si>
  <si>
    <r>
      <t>หัก</t>
    </r>
    <r>
      <rPr>
        <sz val="16"/>
        <rFont val="TH SarabunPSK"/>
        <family val="2"/>
      </rPr>
      <t xml:space="preserve">  เงินทุนสำรองเงินสะสม</t>
    </r>
  </si>
  <si>
    <t xml:space="preserve">บวก  </t>
  </si>
  <si>
    <t>รายรับจริงสูงกว่ารายจ่ายจริงหลังหักเงินทุนสำรองเงินสะสม</t>
  </si>
  <si>
    <t>รับระหว่างปี</t>
  </si>
  <si>
    <t>หัก</t>
  </si>
  <si>
    <t>จ่ายขาดเงินสะสม</t>
  </si>
  <si>
    <t>เงินสะสม  30  มิถุนายน  2557</t>
  </si>
  <si>
    <t>เงินสะสม  30 มิถุนายน 2557  ประกอบด้วย</t>
  </si>
  <si>
    <t>เงินฝาก ก.ส.ท.</t>
  </si>
  <si>
    <t>ลูกหนี้ภาษี</t>
  </si>
  <si>
    <t>เงินสะสมที่สามารถนำไปใช้ได้</t>
  </si>
  <si>
    <t>หมายเหตุ</t>
  </si>
  <si>
    <t>ในปีงบประมาณ  2557  ได้รับอนุมัติให้จ่ายเงินสะสม     จำนวน</t>
  </si>
  <si>
    <t>รายละเอียดปรากฎตามหมายเหตุ  6.1</t>
  </si>
  <si>
    <t>งบทรัพย์สิน</t>
  </si>
  <si>
    <t>ประเภททรัพย์สิน</t>
  </si>
  <si>
    <t>ราคาทรัพย์สิน</t>
  </si>
  <si>
    <t>แหล่งที่มาของทรัพย์สิน</t>
  </si>
  <si>
    <t>ชื่อ</t>
  </si>
  <si>
    <t>จำนวนเงิน</t>
  </si>
  <si>
    <t xml:space="preserve">  ก. อสังหาริมทรัพย์</t>
  </si>
  <si>
    <t>รายได้สุขาภิบาล</t>
  </si>
  <si>
    <t>รายได้เทศบาล</t>
  </si>
  <si>
    <t>เงินบริจาค</t>
  </si>
  <si>
    <t xml:space="preserve">   2.  ตลาดสด</t>
  </si>
  <si>
    <t xml:space="preserve">   3.  ที่ดิน</t>
  </si>
  <si>
    <t xml:space="preserve">   4.  ศูนย์พัฒนาเด็กเล็ก</t>
  </si>
  <si>
    <t xml:space="preserve">   5.  อาคารสำนักงาน</t>
  </si>
  <si>
    <t xml:space="preserve">   6.  อาคารเอนกประสงค์</t>
  </si>
  <si>
    <t xml:space="preserve">   7.  เสาติดตั้งหอกระจายเสียง</t>
  </si>
  <si>
    <t xml:space="preserve">  ข. สังหาริมทรัพย์</t>
  </si>
  <si>
    <t xml:space="preserve">   1.  เครื่องยนต์และยานพาหนะ</t>
  </si>
  <si>
    <t xml:space="preserve">   2.  เครื่องมือเครื่องใช้และอุปกรณ์</t>
  </si>
  <si>
    <t xml:space="preserve">        ก. ในการดับเพลิง</t>
  </si>
  <si>
    <t xml:space="preserve">        ข.  ในการโยธา</t>
  </si>
  <si>
    <t xml:space="preserve">   3.  เครื่องใช้สำนักงาน</t>
  </si>
  <si>
    <t>(นางนภัสนันท์  สารนอก)</t>
  </si>
  <si>
    <t>หมายเหตุ  1</t>
  </si>
  <si>
    <t xml:space="preserve">   1.  ป้าย</t>
  </si>
  <si>
    <t>เงินอุดหนุน ไทยเข้มแข็ง</t>
  </si>
  <si>
    <t xml:space="preserve">   8.  ผนังกั้นห้องป้องกันฯ</t>
  </si>
  <si>
    <t xml:space="preserve">   9.  เตาเผาขยะปลอดมลพิษ</t>
  </si>
  <si>
    <t xml:space="preserve">        ค.  ในการเกษตร</t>
  </si>
  <si>
    <t xml:space="preserve">        ง.  ในการสำรวจ</t>
  </si>
  <si>
    <t xml:space="preserve">        จ.  ในงานบ้านงานครัว</t>
  </si>
  <si>
    <t xml:space="preserve">        ฉ.  ในการกีฬา</t>
  </si>
  <si>
    <t>(  นายรัตน์สุพล  งามดี    )</t>
  </si>
  <si>
    <t>(   นายประทีป  ล้ำกลาง    )</t>
  </si>
  <si>
    <t>ผู้อำนวยการกองคลัง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</si>
</sst>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b/>
      <u val="single"/>
      <sz val="16"/>
      <name val="TH SarabunPSK"/>
      <family val="2"/>
    </font>
    <font>
      <b/>
      <u val="double"/>
      <sz val="16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49" fontId="21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19" fillId="0" borderId="0" xfId="55" applyFont="1" applyAlignment="1">
      <alignment horizontal="center"/>
      <protection/>
    </xf>
    <xf numFmtId="0" fontId="23" fillId="0" borderId="0" xfId="55" applyFont="1">
      <alignment/>
      <protection/>
    </xf>
    <xf numFmtId="0" fontId="22" fillId="0" borderId="10" xfId="55" applyFont="1" applyBorder="1" applyAlignment="1">
      <alignment horizontal="center"/>
      <protection/>
    </xf>
    <xf numFmtId="0" fontId="22" fillId="0" borderId="11" xfId="55" applyFont="1" applyBorder="1" applyAlignment="1">
      <alignment horizontal="center"/>
      <protection/>
    </xf>
    <xf numFmtId="0" fontId="22" fillId="0" borderId="12" xfId="55" applyFont="1" applyBorder="1" applyAlignment="1">
      <alignment horizontal="center"/>
      <protection/>
    </xf>
    <xf numFmtId="0" fontId="22" fillId="0" borderId="13" xfId="55" applyFont="1" applyBorder="1">
      <alignment/>
      <protection/>
    </xf>
    <xf numFmtId="0" fontId="22" fillId="0" borderId="14" xfId="55" applyFont="1" applyBorder="1" applyAlignment="1">
      <alignment horizontal="center"/>
      <protection/>
    </xf>
    <xf numFmtId="0" fontId="22" fillId="0" borderId="15" xfId="55" applyFont="1" applyBorder="1" applyAlignment="1">
      <alignment horizontal="center"/>
      <protection/>
    </xf>
    <xf numFmtId="0" fontId="22" fillId="0" borderId="16" xfId="55" applyFont="1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2" fillId="0" borderId="16" xfId="55" applyFont="1" applyBorder="1" applyAlignment="1">
      <alignment horizontal="center"/>
      <protection/>
    </xf>
    <xf numFmtId="0" fontId="22" fillId="0" borderId="18" xfId="55" applyFont="1" applyBorder="1" applyAlignment="1">
      <alignment horizontal="center"/>
      <protection/>
    </xf>
    <xf numFmtId="0" fontId="22" fillId="0" borderId="19" xfId="55" applyFont="1" applyBorder="1" applyAlignment="1">
      <alignment horizontal="center"/>
      <protection/>
    </xf>
    <xf numFmtId="0" fontId="22" fillId="0" borderId="20" xfId="55" applyFont="1" applyBorder="1">
      <alignment/>
      <protection/>
    </xf>
    <xf numFmtId="0" fontId="22" fillId="0" borderId="19" xfId="55" applyFont="1" applyBorder="1" applyAlignment="1">
      <alignment horizontal="center"/>
      <protection/>
    </xf>
    <xf numFmtId="0" fontId="22" fillId="0" borderId="20" xfId="55" applyFont="1" applyBorder="1" applyAlignment="1">
      <alignment horizontal="center"/>
      <protection/>
    </xf>
    <xf numFmtId="187" fontId="22" fillId="0" borderId="16" xfId="55" applyNumberFormat="1" applyFont="1" applyBorder="1">
      <alignment/>
      <protection/>
    </xf>
    <xf numFmtId="0" fontId="22" fillId="0" borderId="16" xfId="55" applyFont="1" applyBorder="1">
      <alignment/>
      <protection/>
    </xf>
    <xf numFmtId="188" fontId="22" fillId="0" borderId="13" xfId="55" applyNumberFormat="1" applyFont="1" applyBorder="1">
      <alignment/>
      <protection/>
    </xf>
    <xf numFmtId="188" fontId="22" fillId="0" borderId="13" xfId="55" applyNumberFormat="1" applyFont="1" applyBorder="1" applyAlignment="1">
      <alignment horizontal="center"/>
      <protection/>
    </xf>
    <xf numFmtId="188" fontId="22" fillId="0" borderId="13" xfId="55" applyNumberFormat="1" applyFont="1" applyBorder="1" applyAlignment="1">
      <alignment vertical="center"/>
      <protection/>
    </xf>
    <xf numFmtId="189" fontId="22" fillId="0" borderId="13" xfId="55" applyNumberFormat="1" applyFont="1" applyBorder="1" applyAlignment="1">
      <alignment horizontal="center" vertical="center"/>
      <protection/>
    </xf>
    <xf numFmtId="188" fontId="22" fillId="0" borderId="21" xfId="55" applyNumberFormat="1" applyFont="1" applyBorder="1">
      <alignment/>
      <protection/>
    </xf>
    <xf numFmtId="188" fontId="22" fillId="0" borderId="21" xfId="55" applyNumberFormat="1" applyFont="1" applyBorder="1" applyAlignment="1">
      <alignment horizontal="center"/>
      <protection/>
    </xf>
    <xf numFmtId="0" fontId="22" fillId="0" borderId="21" xfId="55" applyFont="1" applyBorder="1">
      <alignment/>
      <protection/>
    </xf>
    <xf numFmtId="49" fontId="22" fillId="0" borderId="21" xfId="55" applyNumberFormat="1" applyFont="1" applyBorder="1">
      <alignment/>
      <protection/>
    </xf>
    <xf numFmtId="3" fontId="22" fillId="0" borderId="16" xfId="55" applyNumberFormat="1" applyFont="1" applyBorder="1">
      <alignment/>
      <protection/>
    </xf>
    <xf numFmtId="188" fontId="22" fillId="0" borderId="16" xfId="55" applyNumberFormat="1" applyFont="1" applyBorder="1">
      <alignment/>
      <protection/>
    </xf>
    <xf numFmtId="189" fontId="22" fillId="0" borderId="16" xfId="55" applyNumberFormat="1" applyFont="1" applyBorder="1" applyAlignment="1">
      <alignment horizontal="center"/>
      <protection/>
    </xf>
    <xf numFmtId="49" fontId="22" fillId="0" borderId="16" xfId="55" applyNumberFormat="1" applyFont="1" applyBorder="1" applyAlignment="1">
      <alignment horizontal="center"/>
      <protection/>
    </xf>
    <xf numFmtId="0" fontId="22" fillId="0" borderId="16" xfId="55" applyFont="1" applyBorder="1" applyAlignment="1">
      <alignment horizontal="right"/>
      <protection/>
    </xf>
    <xf numFmtId="188" fontId="22" fillId="0" borderId="16" xfId="55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55" applyNumberFormat="1" applyFont="1" applyBorder="1">
      <alignment/>
      <protection/>
    </xf>
    <xf numFmtId="0" fontId="22" fillId="0" borderId="22" xfId="55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55" applyNumberFormat="1" applyFont="1" applyBorder="1" applyAlignment="1">
      <alignment horizontal="center"/>
      <protection/>
    </xf>
    <xf numFmtId="49" fontId="22" fillId="0" borderId="16" xfId="55" applyNumberFormat="1" applyFont="1" applyBorder="1" applyAlignment="1" quotePrefix="1">
      <alignment horizontal="center"/>
      <protection/>
    </xf>
    <xf numFmtId="188" fontId="22" fillId="0" borderId="22" xfId="55" applyNumberFormat="1" applyFont="1" applyBorder="1" applyAlignment="1">
      <alignment horizontal="right"/>
      <protection/>
    </xf>
    <xf numFmtId="0" fontId="24" fillId="0" borderId="16" xfId="55" applyFont="1" applyBorder="1">
      <alignment/>
      <protection/>
    </xf>
    <xf numFmtId="188" fontId="22" fillId="0" borderId="16" xfId="55" applyNumberFormat="1" applyFont="1" applyBorder="1" applyAlignment="1">
      <alignment horizontal="center"/>
      <protection/>
    </xf>
    <xf numFmtId="3" fontId="22" fillId="0" borderId="16" xfId="55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55" applyNumberFormat="1" applyFont="1" applyBorder="1">
      <alignment/>
      <protection/>
    </xf>
    <xf numFmtId="0" fontId="22" fillId="0" borderId="22" xfId="55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55" applyNumberFormat="1" applyFont="1" applyBorder="1">
      <alignment/>
      <protection/>
    </xf>
    <xf numFmtId="0" fontId="22" fillId="0" borderId="24" xfId="55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55" applyNumberFormat="1" applyFont="1" applyBorder="1" applyAlignment="1">
      <alignment horizontal="center"/>
      <protection/>
    </xf>
    <xf numFmtId="0" fontId="23" fillId="0" borderId="0" xfId="55" applyFont="1" applyAlignment="1">
      <alignment horizontal="center"/>
      <protection/>
    </xf>
    <xf numFmtId="188" fontId="22" fillId="0" borderId="24" xfId="55" applyNumberFormat="1" applyFont="1" applyBorder="1">
      <alignment/>
      <protection/>
    </xf>
    <xf numFmtId="188" fontId="22" fillId="0" borderId="20" xfId="55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55" applyFont="1" applyBorder="1" applyAlignment="1">
      <alignment vertical="center"/>
      <protection/>
    </xf>
    <xf numFmtId="188" fontId="22" fillId="0" borderId="16" xfId="55" applyNumberFormat="1" applyFont="1" applyBorder="1" applyAlignment="1">
      <alignment vertical="center"/>
      <protection/>
    </xf>
    <xf numFmtId="188" fontId="22" fillId="0" borderId="16" xfId="55" applyNumberFormat="1" applyFont="1" applyBorder="1" applyAlignment="1">
      <alignment horizontal="center" vertical="center"/>
      <protection/>
    </xf>
    <xf numFmtId="0" fontId="25" fillId="0" borderId="16" xfId="55" applyFont="1" applyBorder="1" applyAlignment="1">
      <alignment vertical="center"/>
      <protection/>
    </xf>
    <xf numFmtId="189" fontId="22" fillId="0" borderId="16" xfId="55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0" fontId="26" fillId="0" borderId="16" xfId="55" applyFont="1" applyBorder="1">
      <alignment/>
      <protection/>
    </xf>
    <xf numFmtId="0" fontId="22" fillId="0" borderId="25" xfId="55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55" applyFont="1" applyBorder="1" applyAlignment="1">
      <alignment horizontal="center" vertical="center"/>
      <protection/>
    </xf>
    <xf numFmtId="188" fontId="22" fillId="0" borderId="24" xfId="55" applyNumberFormat="1" applyFont="1" applyBorder="1" applyAlignment="1">
      <alignment vertical="center"/>
      <protection/>
    </xf>
    <xf numFmtId="189" fontId="22" fillId="0" borderId="22" xfId="55" applyNumberFormat="1" applyFont="1" applyBorder="1" applyAlignment="1">
      <alignment horizontal="center" vertical="center"/>
      <protection/>
    </xf>
    <xf numFmtId="0" fontId="22" fillId="0" borderId="25" xfId="55" applyFont="1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2" fillId="0" borderId="0" xfId="55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55" applyNumberFormat="1" applyFont="1" applyBorder="1" applyAlignment="1">
      <alignment horizontal="center"/>
      <protection/>
    </xf>
    <xf numFmtId="0" fontId="22" fillId="0" borderId="0" xfId="55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55" applyNumberFormat="1" applyFont="1" applyBorder="1" applyAlignment="1">
      <alignment horizontal="center" vertical="center"/>
      <protection/>
    </xf>
    <xf numFmtId="188" fontId="22" fillId="0" borderId="27" xfId="55" applyNumberFormat="1" applyFont="1" applyBorder="1" applyAlignment="1">
      <alignment vertical="center"/>
      <protection/>
    </xf>
    <xf numFmtId="188" fontId="22" fillId="0" borderId="0" xfId="55" applyNumberFormat="1" applyFont="1">
      <alignment/>
      <protection/>
    </xf>
    <xf numFmtId="0" fontId="21" fillId="0" borderId="0" xfId="55" applyFont="1" applyAlignment="1">
      <alignment horizontal="center"/>
      <protection/>
    </xf>
    <xf numFmtId="0" fontId="27" fillId="0" borderId="0" xfId="55" applyFont="1">
      <alignment/>
      <protection/>
    </xf>
    <xf numFmtId="192" fontId="21" fillId="0" borderId="0" xfId="55" applyNumberFormat="1" applyFont="1" applyAlignment="1">
      <alignment horizontal="center" vertical="top"/>
      <protection/>
    </xf>
    <xf numFmtId="0" fontId="21" fillId="0" borderId="22" xfId="55" applyFont="1" applyBorder="1" applyAlignment="1">
      <alignment horizontal="center" vertical="center"/>
      <protection/>
    </xf>
    <xf numFmtId="190" fontId="21" fillId="0" borderId="22" xfId="42" applyNumberFormat="1" applyFont="1" applyBorder="1" applyAlignment="1">
      <alignment horizontal="center" vertical="center"/>
    </xf>
    <xf numFmtId="0" fontId="27" fillId="0" borderId="28" xfId="55" applyFont="1" applyBorder="1">
      <alignment/>
      <protection/>
    </xf>
    <xf numFmtId="49" fontId="27" fillId="0" borderId="28" xfId="55" applyNumberFormat="1" applyFont="1" applyBorder="1" applyAlignment="1">
      <alignment horizontal="center"/>
      <protection/>
    </xf>
    <xf numFmtId="190" fontId="27" fillId="0" borderId="28" xfId="42" applyNumberFormat="1" applyFont="1" applyBorder="1" applyAlignment="1">
      <alignment horizontal="right"/>
    </xf>
    <xf numFmtId="190" fontId="27" fillId="0" borderId="28" xfId="42" applyNumberFormat="1" applyFont="1" applyBorder="1" applyAlignment="1">
      <alignment horizontal="center"/>
    </xf>
    <xf numFmtId="189" fontId="27" fillId="0" borderId="28" xfId="42" applyNumberFormat="1" applyFont="1" applyBorder="1" applyAlignment="1">
      <alignment horizontal="center"/>
    </xf>
    <xf numFmtId="0" fontId="27" fillId="0" borderId="28" xfId="55" applyFont="1" applyBorder="1" applyAlignment="1">
      <alignment/>
      <protection/>
    </xf>
    <xf numFmtId="0" fontId="27" fillId="0" borderId="28" xfId="55" applyFont="1" applyBorder="1" applyAlignment="1">
      <alignment horizontal="center"/>
      <protection/>
    </xf>
    <xf numFmtId="49" fontId="27" fillId="0" borderId="29" xfId="55" applyNumberFormat="1" applyFont="1" applyBorder="1" applyAlignment="1">
      <alignment horizontal="center"/>
      <protection/>
    </xf>
    <xf numFmtId="190" fontId="27" fillId="0" borderId="28" xfId="42" applyNumberFormat="1" applyFont="1" applyBorder="1" applyAlignment="1">
      <alignment/>
    </xf>
    <xf numFmtId="0" fontId="27" fillId="0" borderId="30" xfId="55" applyFont="1" applyBorder="1">
      <alignment/>
      <protection/>
    </xf>
    <xf numFmtId="49" fontId="27" fillId="0" borderId="31" xfId="55" applyNumberFormat="1" applyFont="1" applyBorder="1" applyAlignment="1">
      <alignment horizontal="center"/>
      <protection/>
    </xf>
    <xf numFmtId="190" fontId="27" fillId="0" borderId="30" xfId="42" applyNumberFormat="1" applyFont="1" applyBorder="1" applyAlignment="1">
      <alignment horizontal="right"/>
    </xf>
    <xf numFmtId="190" fontId="27" fillId="0" borderId="30" xfId="42" applyNumberFormat="1" applyFont="1" applyBorder="1" applyAlignment="1">
      <alignment horizontal="center"/>
    </xf>
    <xf numFmtId="189" fontId="27" fillId="0" borderId="30" xfId="42" applyNumberFormat="1" applyFont="1" applyBorder="1" applyAlignment="1">
      <alignment horizontal="center"/>
    </xf>
    <xf numFmtId="0" fontId="27" fillId="0" borderId="27" xfId="55" applyFont="1" applyBorder="1" applyAlignment="1">
      <alignment vertical="center"/>
      <protection/>
    </xf>
    <xf numFmtId="0" fontId="27" fillId="0" borderId="32" xfId="55" applyFont="1" applyBorder="1" applyAlignment="1">
      <alignment horizontal="center" vertical="center"/>
      <protection/>
    </xf>
    <xf numFmtId="190" fontId="21" fillId="0" borderId="27" xfId="42" applyNumberFormat="1" applyFont="1" applyBorder="1" applyAlignment="1">
      <alignment vertical="center"/>
    </xf>
    <xf numFmtId="189" fontId="21" fillId="0" borderId="27" xfId="42" applyNumberFormat="1" applyFont="1" applyBorder="1" applyAlignment="1">
      <alignment horizontal="center" vertical="center"/>
    </xf>
    <xf numFmtId="0" fontId="28" fillId="0" borderId="0" xfId="55" applyFont="1" applyAlignment="1">
      <alignment horizontal="center"/>
      <protection/>
    </xf>
    <xf numFmtId="0" fontId="18" fillId="0" borderId="0" xfId="55">
      <alignment/>
      <protection/>
    </xf>
    <xf numFmtId="0" fontId="21" fillId="0" borderId="0" xfId="55" applyFont="1" applyAlignment="1">
      <alignment horizontal="center"/>
      <protection/>
    </xf>
    <xf numFmtId="4" fontId="27" fillId="0" borderId="0" xfId="55" applyNumberFormat="1" applyFont="1" applyAlignment="1">
      <alignment horizontal="right"/>
      <protection/>
    </xf>
    <xf numFmtId="4" fontId="27" fillId="0" borderId="0" xfId="55" applyNumberFormat="1" applyFont="1">
      <alignment/>
      <protection/>
    </xf>
    <xf numFmtId="43" fontId="27" fillId="0" borderId="0" xfId="38" applyFont="1" applyAlignment="1">
      <alignment horizontal="right"/>
    </xf>
    <xf numFmtId="43" fontId="27" fillId="0" borderId="0" xfId="38" applyFont="1" applyFill="1" applyAlignment="1">
      <alignment horizontal="right"/>
    </xf>
    <xf numFmtId="4" fontId="27" fillId="0" borderId="0" xfId="55" applyNumberFormat="1" applyFont="1" applyFill="1" applyAlignment="1">
      <alignment horizontal="right"/>
      <protection/>
    </xf>
    <xf numFmtId="0" fontId="27" fillId="0" borderId="0" xfId="55" applyFont="1" applyAlignment="1">
      <alignment vertical="center"/>
      <protection/>
    </xf>
    <xf numFmtId="4" fontId="27" fillId="0" borderId="33" xfId="55" applyNumberFormat="1" applyFont="1" applyBorder="1" applyAlignment="1">
      <alignment horizontal="right" vertical="center"/>
      <protection/>
    </xf>
    <xf numFmtId="4" fontId="27" fillId="0" borderId="0" xfId="55" applyNumberFormat="1" applyFont="1" applyBorder="1" applyAlignment="1">
      <alignment horizontal="right" vertical="center"/>
      <protection/>
    </xf>
    <xf numFmtId="4" fontId="27" fillId="0" borderId="33" xfId="55" applyNumberFormat="1" applyFont="1" applyFill="1" applyBorder="1" applyAlignment="1">
      <alignment horizontal="right" vertical="center"/>
      <protection/>
    </xf>
    <xf numFmtId="0" fontId="27" fillId="0" borderId="0" xfId="55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55" applyFont="1" applyBorder="1">
      <alignment/>
      <protection/>
    </xf>
    <xf numFmtId="4" fontId="27" fillId="0" borderId="33" xfId="55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  <xf numFmtId="0" fontId="21" fillId="0" borderId="0" xfId="57" applyFont="1" applyAlignment="1">
      <alignment horizontal="center"/>
      <protection/>
    </xf>
    <xf numFmtId="0" fontId="22" fillId="0" borderId="0" xfId="57" applyFont="1">
      <alignment/>
      <protection/>
    </xf>
    <xf numFmtId="0" fontId="21" fillId="0" borderId="34" xfId="57" applyFont="1" applyBorder="1" applyAlignment="1">
      <alignment horizontal="center"/>
      <protection/>
    </xf>
    <xf numFmtId="0" fontId="31" fillId="0" borderId="14" xfId="57" applyFont="1" applyBorder="1" applyAlignment="1">
      <alignment horizontal="center" vertical="center"/>
      <protection/>
    </xf>
    <xf numFmtId="0" fontId="31" fillId="0" borderId="15" xfId="57" applyFont="1" applyBorder="1" applyAlignment="1">
      <alignment horizontal="center" vertical="center"/>
      <protection/>
    </xf>
    <xf numFmtId="0" fontId="31" fillId="0" borderId="24" xfId="57" applyFont="1" applyBorder="1" applyAlignment="1">
      <alignment horizontal="center" vertical="center"/>
      <protection/>
    </xf>
    <xf numFmtId="0" fontId="31" fillId="0" borderId="24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 vertical="center"/>
      <protection/>
    </xf>
    <xf numFmtId="0" fontId="31" fillId="0" borderId="24" xfId="57" applyFont="1" applyBorder="1" applyAlignment="1">
      <alignment horizontal="center" vertical="center" wrapText="1"/>
      <protection/>
    </xf>
    <xf numFmtId="0" fontId="31" fillId="0" borderId="25" xfId="57" applyFont="1" applyBorder="1" applyAlignment="1">
      <alignment horizontal="center" vertical="center"/>
      <protection/>
    </xf>
    <xf numFmtId="0" fontId="31" fillId="0" borderId="17" xfId="57" applyFont="1" applyBorder="1" applyAlignment="1">
      <alignment horizontal="center" vertical="center"/>
      <protection/>
    </xf>
    <xf numFmtId="0" fontId="31" fillId="0" borderId="16" xfId="57" applyFont="1" applyBorder="1" applyAlignment="1">
      <alignment horizontal="center" vertical="center"/>
      <protection/>
    </xf>
    <xf numFmtId="0" fontId="31" fillId="0" borderId="16" xfId="57" applyFont="1" applyBorder="1" applyAlignment="1">
      <alignment horizontal="center"/>
      <protection/>
    </xf>
    <xf numFmtId="0" fontId="31" fillId="0" borderId="16" xfId="57" applyFont="1" applyBorder="1" applyAlignment="1">
      <alignment horizontal="center" vertical="center"/>
      <protection/>
    </xf>
    <xf numFmtId="0" fontId="31" fillId="0" borderId="16" xfId="57" applyFont="1" applyBorder="1" applyAlignment="1">
      <alignment horizontal="center" vertical="center" wrapText="1"/>
      <protection/>
    </xf>
    <xf numFmtId="0" fontId="31" fillId="0" borderId="26" xfId="57" applyFont="1" applyBorder="1" applyAlignment="1">
      <alignment horizontal="center" vertical="center"/>
      <protection/>
    </xf>
    <xf numFmtId="0" fontId="31" fillId="0" borderId="35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/>
      <protection/>
    </xf>
    <xf numFmtId="0" fontId="31" fillId="0" borderId="21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 vertical="center" wrapText="1"/>
      <protection/>
    </xf>
    <xf numFmtId="0" fontId="32" fillId="0" borderId="14" xfId="57" applyFont="1" applyBorder="1">
      <alignment/>
      <protection/>
    </xf>
    <xf numFmtId="0" fontId="24" fillId="0" borderId="15" xfId="57" applyFont="1" applyBorder="1">
      <alignment/>
      <protection/>
    </xf>
    <xf numFmtId="0" fontId="24" fillId="0" borderId="24" xfId="57" applyFont="1" applyBorder="1">
      <alignment/>
      <protection/>
    </xf>
    <xf numFmtId="43" fontId="24" fillId="0" borderId="24" xfId="47" applyFont="1" applyBorder="1" applyAlignment="1">
      <alignment/>
    </xf>
    <xf numFmtId="0" fontId="24" fillId="0" borderId="25" xfId="57" applyFont="1" applyBorder="1">
      <alignment/>
      <protection/>
    </xf>
    <xf numFmtId="0" fontId="24" fillId="0" borderId="29" xfId="57" applyFont="1" applyFill="1" applyBorder="1">
      <alignment/>
      <protection/>
    </xf>
    <xf numFmtId="43" fontId="24" fillId="0" borderId="36" xfId="47" applyFont="1" applyFill="1" applyBorder="1" applyAlignment="1">
      <alignment/>
    </xf>
    <xf numFmtId="43" fontId="24" fillId="0" borderId="36" xfId="47" applyFont="1" applyBorder="1" applyAlignment="1">
      <alignment/>
    </xf>
    <xf numFmtId="0" fontId="24" fillId="0" borderId="17" xfId="57" applyFont="1" applyFill="1" applyBorder="1">
      <alignment/>
      <protection/>
    </xf>
    <xf numFmtId="0" fontId="24" fillId="0" borderId="26" xfId="57" applyFont="1" applyBorder="1">
      <alignment/>
      <protection/>
    </xf>
    <xf numFmtId="0" fontId="24" fillId="0" borderId="35" xfId="57" applyFont="1" applyBorder="1" applyAlignment="1">
      <alignment horizontal="center"/>
      <protection/>
    </xf>
    <xf numFmtId="43" fontId="24" fillId="0" borderId="27" xfId="47" applyFont="1" applyBorder="1" applyAlignment="1">
      <alignment/>
    </xf>
    <xf numFmtId="43" fontId="24" fillId="0" borderId="27" xfId="57" applyNumberFormat="1" applyFont="1" applyBorder="1">
      <alignment/>
      <protection/>
    </xf>
    <xf numFmtId="0" fontId="32" fillId="0" borderId="25" xfId="57" applyFont="1" applyBorder="1">
      <alignment/>
      <protection/>
    </xf>
    <xf numFmtId="0" fontId="24" fillId="0" borderId="17" xfId="57" applyFont="1" applyBorder="1">
      <alignment/>
      <protection/>
    </xf>
    <xf numFmtId="0" fontId="24" fillId="0" borderId="16" xfId="57" applyFont="1" applyBorder="1">
      <alignment/>
      <protection/>
    </xf>
    <xf numFmtId="0" fontId="24" fillId="0" borderId="29" xfId="57" applyFont="1" applyBorder="1">
      <alignment/>
      <protection/>
    </xf>
    <xf numFmtId="43" fontId="24" fillId="0" borderId="28" xfId="47" applyFont="1" applyBorder="1" applyAlignment="1">
      <alignment/>
    </xf>
    <xf numFmtId="0" fontId="24" fillId="0" borderId="28" xfId="57" applyFont="1" applyBorder="1">
      <alignment/>
      <protection/>
    </xf>
    <xf numFmtId="43" fontId="24" fillId="0" borderId="28" xfId="47" applyFont="1" applyBorder="1" applyAlignment="1">
      <alignment horizontal="center"/>
    </xf>
    <xf numFmtId="43" fontId="24" fillId="0" borderId="16" xfId="47" applyFont="1" applyBorder="1" applyAlignment="1">
      <alignment/>
    </xf>
    <xf numFmtId="0" fontId="24" fillId="0" borderId="37" xfId="57" applyFont="1" applyBorder="1">
      <alignment/>
      <protection/>
    </xf>
    <xf numFmtId="0" fontId="24" fillId="0" borderId="38" xfId="57" applyFont="1" applyBorder="1" applyAlignment="1">
      <alignment horizontal="center"/>
      <protection/>
    </xf>
    <xf numFmtId="0" fontId="24" fillId="0" borderId="27" xfId="57" applyFont="1" applyBorder="1">
      <alignment/>
      <protection/>
    </xf>
    <xf numFmtId="0" fontId="24" fillId="0" borderId="39" xfId="57" applyFont="1" applyBorder="1">
      <alignment/>
      <protection/>
    </xf>
    <xf numFmtId="0" fontId="24" fillId="0" borderId="0" xfId="57" applyFont="1" applyBorder="1">
      <alignment/>
      <protection/>
    </xf>
    <xf numFmtId="0" fontId="24" fillId="0" borderId="40" xfId="57" applyFont="1" applyBorder="1">
      <alignment/>
      <protection/>
    </xf>
    <xf numFmtId="43" fontId="24" fillId="0" borderId="41" xfId="47" applyFont="1" applyBorder="1" applyAlignment="1">
      <alignment/>
    </xf>
    <xf numFmtId="43" fontId="24" fillId="0" borderId="11" xfId="47" applyFont="1" applyBorder="1" applyAlignment="1">
      <alignment/>
    </xf>
    <xf numFmtId="0" fontId="33" fillId="0" borderId="0" xfId="55" applyFont="1" applyAlignment="1">
      <alignment horizontal="center"/>
      <protection/>
    </xf>
    <xf numFmtId="43" fontId="27" fillId="0" borderId="0" xfId="42" applyFont="1" applyAlignment="1">
      <alignment/>
    </xf>
    <xf numFmtId="43" fontId="21" fillId="0" borderId="42" xfId="42" applyFont="1" applyBorder="1" applyAlignment="1">
      <alignment/>
    </xf>
    <xf numFmtId="43" fontId="27" fillId="0" borderId="0" xfId="48" applyFont="1" applyBorder="1" applyAlignment="1">
      <alignment/>
    </xf>
    <xf numFmtId="43" fontId="27" fillId="0" borderId="34" xfId="48" applyFont="1" applyBorder="1" applyAlignment="1">
      <alignment/>
    </xf>
    <xf numFmtId="43" fontId="27" fillId="0" borderId="0" xfId="42" applyFont="1" applyBorder="1" applyAlignment="1">
      <alignment/>
    </xf>
    <xf numFmtId="43" fontId="21" fillId="0" borderId="33" xfId="42" applyFont="1" applyBorder="1" applyAlignment="1">
      <alignment/>
    </xf>
    <xf numFmtId="0" fontId="27" fillId="0" borderId="0" xfId="57" applyFont="1">
      <alignment/>
      <protection/>
    </xf>
    <xf numFmtId="2" fontId="27" fillId="0" borderId="0" xfId="55" applyNumberFormat="1" applyFont="1">
      <alignment/>
      <protection/>
    </xf>
    <xf numFmtId="0" fontId="27" fillId="0" borderId="0" xfId="55" applyFont="1" applyAlignment="1">
      <alignment/>
      <protection/>
    </xf>
    <xf numFmtId="0" fontId="21" fillId="0" borderId="0" xfId="58" applyFont="1" applyAlignment="1">
      <alignment horizontal="right"/>
      <protection/>
    </xf>
    <xf numFmtId="0" fontId="27" fillId="0" borderId="0" xfId="58" applyFont="1">
      <alignment/>
      <protection/>
    </xf>
    <xf numFmtId="0" fontId="21" fillId="0" borderId="0" xfId="58" applyFont="1" applyAlignment="1">
      <alignment horizontal="center"/>
      <protection/>
    </xf>
    <xf numFmtId="191" fontId="27" fillId="0" borderId="0" xfId="45" applyNumberFormat="1" applyFont="1" applyAlignment="1">
      <alignment/>
    </xf>
    <xf numFmtId="0" fontId="33" fillId="0" borderId="0" xfId="58" applyFont="1">
      <alignment/>
      <protection/>
    </xf>
    <xf numFmtId="191" fontId="27" fillId="0" borderId="34" xfId="45" applyNumberFormat="1" applyFont="1" applyBorder="1" applyAlignment="1">
      <alignment/>
    </xf>
    <xf numFmtId="191" fontId="27" fillId="0" borderId="0" xfId="45" applyNumberFormat="1" applyFont="1" applyBorder="1" applyAlignment="1">
      <alignment/>
    </xf>
    <xf numFmtId="191" fontId="27" fillId="0" borderId="33" xfId="45" applyNumberFormat="1" applyFont="1" applyBorder="1" applyAlignment="1">
      <alignment/>
    </xf>
    <xf numFmtId="0" fontId="21" fillId="0" borderId="0" xfId="58" applyFont="1">
      <alignment/>
      <protection/>
    </xf>
    <xf numFmtId="0" fontId="27" fillId="0" borderId="0" xfId="58" applyFont="1" applyAlignment="1">
      <alignment horizontal="left"/>
      <protection/>
    </xf>
    <xf numFmtId="191" fontId="21" fillId="0" borderId="33" xfId="58" applyNumberFormat="1" applyFont="1" applyBorder="1">
      <alignment/>
      <protection/>
    </xf>
    <xf numFmtId="0" fontId="34" fillId="0" borderId="0" xfId="58" applyFont="1">
      <alignment/>
      <protection/>
    </xf>
    <xf numFmtId="43" fontId="27" fillId="0" borderId="0" xfId="47" applyFont="1" applyAlignment="1">
      <alignment/>
    </xf>
    <xf numFmtId="191" fontId="27" fillId="0" borderId="0" xfId="58" applyNumberFormat="1" applyFont="1">
      <alignment/>
      <protection/>
    </xf>
    <xf numFmtId="0" fontId="27" fillId="0" borderId="0" xfId="58" applyFont="1" applyAlignment="1">
      <alignment horizontal="center"/>
      <protection/>
    </xf>
    <xf numFmtId="0" fontId="21" fillId="0" borderId="0" xfId="57" applyFont="1" applyAlignment="1">
      <alignment horizontal="right"/>
      <protection/>
    </xf>
    <xf numFmtId="0" fontId="19" fillId="0" borderId="0" xfId="57" applyFont="1" applyAlignment="1">
      <alignment horizontal="center"/>
      <protection/>
    </xf>
    <xf numFmtId="0" fontId="21" fillId="0" borderId="0" xfId="57" applyFont="1" applyAlignment="1">
      <alignment horizontal="center" vertical="top"/>
      <protection/>
    </xf>
    <xf numFmtId="0" fontId="21" fillId="0" borderId="14" xfId="57" applyFont="1" applyBorder="1" applyAlignment="1">
      <alignment horizontal="center" vertical="center"/>
      <protection/>
    </xf>
    <xf numFmtId="0" fontId="21" fillId="0" borderId="15" xfId="57" applyFont="1" applyBorder="1" applyAlignment="1">
      <alignment horizontal="center" vertical="center"/>
      <protection/>
    </xf>
    <xf numFmtId="0" fontId="21" fillId="0" borderId="39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 vertical="center"/>
      <protection/>
    </xf>
    <xf numFmtId="0" fontId="21" fillId="0" borderId="26" xfId="57" applyFont="1" applyBorder="1" applyAlignment="1">
      <alignment horizontal="center" vertical="center"/>
      <protection/>
    </xf>
    <xf numFmtId="0" fontId="21" fillId="0" borderId="35" xfId="57" applyFont="1" applyBorder="1" applyAlignment="1">
      <alignment horizontal="center" vertical="center"/>
      <protection/>
    </xf>
    <xf numFmtId="0" fontId="21" fillId="0" borderId="34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/>
      <protection/>
    </xf>
    <xf numFmtId="0" fontId="21" fillId="0" borderId="43" xfId="57" applyFont="1" applyBorder="1" applyAlignment="1">
      <alignment horizontal="left"/>
      <protection/>
    </xf>
    <xf numFmtId="0" fontId="21" fillId="0" borderId="44" xfId="57" applyFont="1" applyBorder="1" applyAlignment="1">
      <alignment horizontal="left"/>
      <protection/>
    </xf>
    <xf numFmtId="43" fontId="21" fillId="0" borderId="43" xfId="40" applyNumberFormat="1" applyFont="1" applyBorder="1" applyAlignment="1">
      <alignment horizontal="center"/>
    </xf>
    <xf numFmtId="43" fontId="21" fillId="0" borderId="44" xfId="40" applyNumberFormat="1" applyFont="1" applyBorder="1" applyAlignment="1">
      <alignment horizontal="center"/>
    </xf>
    <xf numFmtId="0" fontId="27" fillId="0" borderId="43" xfId="57" applyFont="1" applyBorder="1" applyAlignment="1">
      <alignment horizontal="left"/>
      <protection/>
    </xf>
    <xf numFmtId="0" fontId="27" fillId="0" borderId="44" xfId="57" applyFont="1" applyBorder="1" applyAlignment="1">
      <alignment horizontal="left"/>
      <protection/>
    </xf>
    <xf numFmtId="0" fontId="27" fillId="0" borderId="45" xfId="57" applyFont="1" applyBorder="1" applyAlignment="1">
      <alignment horizontal="left"/>
      <protection/>
    </xf>
    <xf numFmtId="0" fontId="27" fillId="0" borderId="29" xfId="57" applyFont="1" applyBorder="1" applyAlignment="1">
      <alignment horizontal="left"/>
      <protection/>
    </xf>
    <xf numFmtId="43" fontId="27" fillId="0" borderId="45" xfId="40" applyNumberFormat="1" applyFont="1" applyBorder="1" applyAlignment="1">
      <alignment horizontal="center"/>
    </xf>
    <xf numFmtId="43" fontId="27" fillId="0" borderId="29" xfId="40" applyNumberFormat="1" applyFont="1" applyBorder="1" applyAlignment="1">
      <alignment horizontal="center"/>
    </xf>
    <xf numFmtId="0" fontId="27" fillId="0" borderId="45" xfId="57" applyFont="1" applyBorder="1" applyAlignment="1">
      <alignment horizontal="left"/>
      <protection/>
    </xf>
    <xf numFmtId="0" fontId="27" fillId="0" borderId="29" xfId="57" applyFont="1" applyBorder="1" applyAlignment="1">
      <alignment horizontal="left"/>
      <protection/>
    </xf>
    <xf numFmtId="190" fontId="27" fillId="0" borderId="45" xfId="40" applyNumberFormat="1" applyFont="1" applyBorder="1" applyAlignment="1">
      <alignment horizontal="center"/>
    </xf>
    <xf numFmtId="190" fontId="27" fillId="0" borderId="29" xfId="40" applyNumberFormat="1" applyFont="1" applyBorder="1" applyAlignment="1">
      <alignment horizontal="center"/>
    </xf>
    <xf numFmtId="190" fontId="27" fillId="0" borderId="45" xfId="40" applyNumberFormat="1" applyFont="1" applyBorder="1" applyAlignment="1">
      <alignment horizontal="center"/>
    </xf>
    <xf numFmtId="190" fontId="27" fillId="0" borderId="29" xfId="40" applyNumberFormat="1" applyFont="1" applyBorder="1" applyAlignment="1">
      <alignment horizontal="center"/>
    </xf>
    <xf numFmtId="43" fontId="27" fillId="0" borderId="45" xfId="40" applyNumberFormat="1" applyFont="1" applyBorder="1" applyAlignment="1">
      <alignment/>
    </xf>
    <xf numFmtId="43" fontId="27" fillId="0" borderId="46" xfId="40" applyNumberFormat="1" applyFont="1" applyBorder="1" applyAlignment="1">
      <alignment/>
    </xf>
    <xf numFmtId="43" fontId="27" fillId="0" borderId="46" xfId="40" applyNumberFormat="1" applyFont="1" applyBorder="1" applyAlignment="1">
      <alignment horizontal="center"/>
    </xf>
    <xf numFmtId="43" fontId="27" fillId="0" borderId="47" xfId="40" applyNumberFormat="1" applyFont="1" applyBorder="1" applyAlignment="1">
      <alignment horizontal="center"/>
    </xf>
    <xf numFmtId="0" fontId="27" fillId="0" borderId="0" xfId="57" applyFont="1" applyBorder="1">
      <alignment/>
      <protection/>
    </xf>
    <xf numFmtId="190" fontId="27" fillId="0" borderId="0" xfId="40" applyNumberFormat="1" applyFont="1" applyBorder="1" applyAlignment="1">
      <alignment/>
    </xf>
    <xf numFmtId="0" fontId="21" fillId="0" borderId="37" xfId="57" applyFont="1" applyBorder="1" applyAlignment="1">
      <alignment horizontal="center" vertical="center"/>
      <protection/>
    </xf>
    <xf numFmtId="0" fontId="21" fillId="0" borderId="38" xfId="57" applyFont="1" applyBorder="1" applyAlignment="1">
      <alignment horizontal="center" vertical="center"/>
      <protection/>
    </xf>
    <xf numFmtId="43" fontId="21" fillId="0" borderId="37" xfId="40" applyNumberFormat="1" applyFont="1" applyBorder="1" applyAlignment="1">
      <alignment horizontal="center" vertical="center"/>
    </xf>
    <xf numFmtId="43" fontId="21" fillId="0" borderId="38" xfId="40" applyNumberFormat="1" applyFont="1" applyBorder="1" applyAlignment="1">
      <alignment horizontal="center" vertical="center"/>
    </xf>
    <xf numFmtId="190" fontId="21" fillId="0" borderId="37" xfId="40" applyNumberFormat="1" applyFont="1" applyBorder="1" applyAlignment="1">
      <alignment horizontal="center" vertical="center"/>
    </xf>
    <xf numFmtId="190" fontId="21" fillId="0" borderId="38" xfId="40" applyNumberFormat="1" applyFont="1" applyBorder="1" applyAlignment="1">
      <alignment horizontal="center" vertical="center"/>
    </xf>
    <xf numFmtId="0" fontId="27" fillId="0" borderId="0" xfId="57" applyFont="1" applyAlignment="1">
      <alignment horizontal="center"/>
      <protection/>
    </xf>
    <xf numFmtId="0" fontId="27" fillId="0" borderId="0" xfId="57" applyFont="1" applyAlignment="1">
      <alignment horizontal="center"/>
      <protection/>
    </xf>
    <xf numFmtId="0" fontId="21" fillId="0" borderId="0" xfId="57" applyFont="1" applyAlignment="1">
      <alignment horizontal="right"/>
      <protection/>
    </xf>
    <xf numFmtId="43" fontId="27" fillId="0" borderId="43" xfId="40" applyFont="1" applyBorder="1" applyAlignment="1">
      <alignment horizontal="center"/>
    </xf>
    <xf numFmtId="43" fontId="27" fillId="0" borderId="44" xfId="40" applyFont="1" applyBorder="1" applyAlignment="1">
      <alignment horizontal="center"/>
    </xf>
    <xf numFmtId="43" fontId="27" fillId="0" borderId="45" xfId="40" applyFont="1" applyBorder="1" applyAlignment="1">
      <alignment horizontal="center"/>
    </xf>
    <xf numFmtId="43" fontId="27" fillId="0" borderId="29" xfId="40" applyFont="1" applyBorder="1" applyAlignment="1">
      <alignment horizontal="center"/>
    </xf>
    <xf numFmtId="0" fontId="21" fillId="0" borderId="45" xfId="57" applyFont="1" applyBorder="1" applyAlignment="1">
      <alignment horizontal="left"/>
      <protection/>
    </xf>
    <xf numFmtId="0" fontId="21" fillId="0" borderId="29" xfId="57" applyFont="1" applyBorder="1" applyAlignment="1">
      <alignment horizontal="left"/>
      <protection/>
    </xf>
    <xf numFmtId="43" fontId="27" fillId="0" borderId="48" xfId="40" applyNumberFormat="1" applyFont="1" applyBorder="1" applyAlignment="1">
      <alignment horizontal="center"/>
    </xf>
    <xf numFmtId="190" fontId="27" fillId="0" borderId="47" xfId="40" applyNumberFormat="1" applyFont="1" applyBorder="1" applyAlignment="1">
      <alignment horizontal="center"/>
    </xf>
    <xf numFmtId="190" fontId="27" fillId="0" borderId="49" xfId="40" applyNumberFormat="1" applyFont="1" applyBorder="1" applyAlignment="1">
      <alignment horizontal="center"/>
    </xf>
    <xf numFmtId="43" fontId="21" fillId="0" borderId="37" xfId="40" applyFont="1" applyBorder="1" applyAlignment="1">
      <alignment horizontal="center" vertical="center"/>
    </xf>
    <xf numFmtId="43" fontId="21" fillId="0" borderId="38" xfId="40" applyFont="1" applyBorder="1" applyAlignment="1">
      <alignment horizontal="center" vertical="center"/>
    </xf>
    <xf numFmtId="0" fontId="27" fillId="0" borderId="0" xfId="57" applyFont="1" applyBorder="1" applyAlignment="1">
      <alignment horizontal="left"/>
      <protection/>
    </xf>
    <xf numFmtId="43" fontId="27" fillId="0" borderId="0" xfId="40" applyNumberFormat="1" applyFont="1" applyBorder="1" applyAlignment="1">
      <alignment horizontal="center"/>
    </xf>
    <xf numFmtId="190" fontId="27" fillId="0" borderId="0" xfId="40" applyNumberFormat="1" applyFont="1" applyBorder="1" applyAlignment="1">
      <alignment horizontal="center"/>
    </xf>
    <xf numFmtId="0" fontId="27" fillId="0" borderId="0" xfId="57" applyFont="1" applyAlignment="1">
      <alignment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2 3" xfId="40"/>
    <cellStyle name="เครื่องหมายจุลภาค 2 4" xfId="41"/>
    <cellStyle name="เครื่องหมายจุลภาค 3" xfId="42"/>
    <cellStyle name="เครื่องหมายจุลภาค 3 2" xfId="43"/>
    <cellStyle name="เครื่องหมายจุลภาค 3 2 2" xfId="44"/>
    <cellStyle name="เครื่องหมายจุลภาค 3 2 3" xfId="45"/>
    <cellStyle name="เครื่องหมายจุลภาค 3 2 4" xfId="46"/>
    <cellStyle name="เครื่องหมายจุลภาค 4" xfId="47"/>
    <cellStyle name="เครื่องหมายจุลภาค 4 2" xfId="48"/>
    <cellStyle name="Currency" xfId="49"/>
    <cellStyle name="Currency [0]" xfId="50"/>
    <cellStyle name="ชื่อเรื่อง" xfId="51"/>
    <cellStyle name="เซลล์ตรวจสอบ" xfId="52"/>
    <cellStyle name="เซลล์ที่มีการเชื่อมโยง" xfId="53"/>
    <cellStyle name="ดี" xfId="54"/>
    <cellStyle name="ปกติ 2" xfId="55"/>
    <cellStyle name="ปกติ 2 2" xfId="56"/>
    <cellStyle name="ปกติ 3" xfId="57"/>
    <cellStyle name="ปกติ 3 2" xfId="58"/>
    <cellStyle name="ปกติ 4" xfId="59"/>
    <cellStyle name="ปกติ 5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49;&#3629;&#3657;\&#3651;&#3610;&#3591;&#3634;&#3609;&#3609;&#3616;&#3633;&#3626;&#3609;&#3633;&#3609;&#3607;&#3660;&#3626;&#3635;&#3619;&#3629;&#3591;%20&#3603;%20%20&#3605;.&#3605;\&#3651;&#3610;&#3591;&#3634;&#3609;&#3609;&#3616;&#3633;&#3626;&#3609;&#3633;&#3609;&#3607;&#3660;\&#3591;&#3610;&#3585;&#3634;&#3619;&#3648;&#3591;&#3636;&#3609;&#3605;&#3656;&#3634;&#3591;%20&#3654;\&#3611;&#3636;&#3604;&#3610;&#3633;&#3597;&#3594;&#3637;%2057\&#3619;&#3634;&#3618;&#3591;&#3634;&#3609;&#3607;&#3640;&#3585;&#3652;&#3605;&#3619;&#3617;&#3634;&#3624;%203%20%20&#3611;&#3637;%20%2057\&#3619;&#3634;&#3618;&#3591;&#3634;&#3609;&#3591;&#3610;&#3649;&#3626;&#3604;&#3591;&#3600;&#3634;&#3609;&#3632;&#3585;&#3634;&#3619;&#3648;&#3591;&#3636;&#3609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านบริหารทั่วไป"/>
      <sheetName val="การรักษาความสงบ"/>
      <sheetName val="การศึกษา"/>
      <sheetName val="สาธารณสุข"/>
      <sheetName val="สังคมสงเคราะห์"/>
      <sheetName val="แผนงานเคหะและชุมชน"/>
      <sheetName val="สร้างความเข้มแขํง"/>
      <sheetName val="การศาสนา"/>
      <sheetName val="งานเกษตร"/>
      <sheetName val="งบกลาง"/>
      <sheetName val="แผนงานรวม"/>
      <sheetName val="จ่ายจากเงินรายรับ"/>
      <sheetName val="จ่ายจากเงินรายรับ +เงินสะสม"/>
      <sheetName val="จ่ายจากเงินสะสม"/>
      <sheetName val="งบแสกงฐานะการเงิน"/>
      <sheetName val="งบแสดงฐานะ สตง (2)"/>
      <sheetName val="หมายเหตุ  6"/>
      <sheetName val="หมายเหตุ6.1"/>
      <sheetName val="เงินสะสม29 ธ.ค.49 (2)"/>
      <sheetName val="หมายเหตุ สตง. (2-3)"/>
      <sheetName val="รายละเอียดประกอบรับจ่าย"/>
      <sheetName val="งบทรัพย์สิน (2)"/>
      <sheetName val="หมายเหตุ4"/>
      <sheetName val="หมายเหตุ5)"/>
      <sheetName val="การคำนวนณเงินสะสม"/>
      <sheetName val="รายจ่ายค้างจ่าย (2)"/>
      <sheetName val="Sheet1"/>
      <sheetName val="Sheet2"/>
      <sheetName val="Sheet3"/>
    </sheetNames>
    <sheetDataSet>
      <sheetData sheetId="0">
        <row r="7">
          <cell r="C7">
            <v>2624640</v>
          </cell>
          <cell r="D7">
            <v>1968480</v>
          </cell>
        </row>
        <row r="8">
          <cell r="C8">
            <v>4564960</v>
          </cell>
          <cell r="D8">
            <v>3309694</v>
          </cell>
        </row>
        <row r="9">
          <cell r="C9">
            <v>297800</v>
          </cell>
          <cell r="D9">
            <v>180687</v>
          </cell>
        </row>
        <row r="10">
          <cell r="C10">
            <v>1340000</v>
          </cell>
          <cell r="D10">
            <v>575990.3700000001</v>
          </cell>
        </row>
        <row r="11">
          <cell r="C11">
            <v>580000</v>
          </cell>
          <cell r="D11">
            <v>201377.61</v>
          </cell>
        </row>
        <row r="12">
          <cell r="C12">
            <v>475000</v>
          </cell>
          <cell r="D12">
            <v>305350.1</v>
          </cell>
        </row>
        <row r="13">
          <cell r="C13">
            <v>0</v>
          </cell>
          <cell r="D13">
            <v>0</v>
          </cell>
        </row>
        <row r="14">
          <cell r="C14">
            <v>20000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181500</v>
          </cell>
          <cell r="D16">
            <v>132600</v>
          </cell>
        </row>
        <row r="17">
          <cell r="C17">
            <v>0</v>
          </cell>
          <cell r="D17">
            <v>0</v>
          </cell>
        </row>
      </sheetData>
      <sheetData sheetId="1">
        <row r="7">
          <cell r="C7">
            <v>0</v>
          </cell>
          <cell r="D7">
            <v>0</v>
          </cell>
        </row>
        <row r="8">
          <cell r="C8">
            <v>709230</v>
          </cell>
          <cell r="D8">
            <v>389222</v>
          </cell>
        </row>
        <row r="9">
          <cell r="C9">
            <v>45000</v>
          </cell>
          <cell r="D9">
            <v>3000</v>
          </cell>
        </row>
        <row r="10">
          <cell r="C10">
            <v>185000</v>
          </cell>
          <cell r="D10">
            <v>58626.18</v>
          </cell>
        </row>
        <row r="11">
          <cell r="C11">
            <v>230000</v>
          </cell>
          <cell r="D11">
            <v>89844.92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95000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2">
        <row r="7">
          <cell r="C7">
            <v>0</v>
          </cell>
          <cell r="D7">
            <v>0</v>
          </cell>
        </row>
        <row r="8">
          <cell r="C8">
            <v>186860</v>
          </cell>
          <cell r="D8">
            <v>313370</v>
          </cell>
        </row>
        <row r="9">
          <cell r="C9">
            <v>60000</v>
          </cell>
          <cell r="D9">
            <v>0</v>
          </cell>
        </row>
        <row r="10">
          <cell r="C10">
            <v>449600</v>
          </cell>
          <cell r="D10">
            <v>352702</v>
          </cell>
        </row>
        <row r="11">
          <cell r="C11">
            <v>1014230</v>
          </cell>
          <cell r="D11">
            <v>283793.04</v>
          </cell>
        </row>
        <row r="12">
          <cell r="C12">
            <v>55000</v>
          </cell>
          <cell r="D12">
            <v>25362.59</v>
          </cell>
        </row>
        <row r="13">
          <cell r="C13">
            <v>840000</v>
          </cell>
          <cell r="D13">
            <v>828000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20000</v>
          </cell>
          <cell r="D16">
            <v>15000</v>
          </cell>
        </row>
        <row r="17">
          <cell r="C17">
            <v>25000</v>
          </cell>
          <cell r="D17">
            <v>0</v>
          </cell>
        </row>
      </sheetData>
      <sheetData sheetId="3">
        <row r="7">
          <cell r="C7">
            <v>0</v>
          </cell>
          <cell r="D7">
            <v>0</v>
          </cell>
        </row>
        <row r="8">
          <cell r="C8">
            <v>577430</v>
          </cell>
          <cell r="D8">
            <v>495420</v>
          </cell>
        </row>
        <row r="9">
          <cell r="C9">
            <v>125000</v>
          </cell>
          <cell r="D9">
            <v>31093</v>
          </cell>
        </row>
        <row r="10">
          <cell r="C10">
            <v>450000</v>
          </cell>
          <cell r="D10">
            <v>337842.05</v>
          </cell>
        </row>
        <row r="11">
          <cell r="C11">
            <v>80000</v>
          </cell>
          <cell r="D11">
            <v>28990</v>
          </cell>
        </row>
        <row r="12">
          <cell r="C12">
            <v>25000</v>
          </cell>
          <cell r="D12">
            <v>2618.41</v>
          </cell>
        </row>
        <row r="13">
          <cell r="C13">
            <v>45000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160000</v>
          </cell>
          <cell r="D16">
            <v>25200</v>
          </cell>
        </row>
        <row r="17">
          <cell r="C17">
            <v>0</v>
          </cell>
          <cell r="D17">
            <v>0</v>
          </cell>
        </row>
      </sheetData>
      <sheetData sheetId="4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5000</v>
          </cell>
          <cell r="D10">
            <v>4000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5">
        <row r="7">
          <cell r="C7">
            <v>0</v>
          </cell>
          <cell r="D7">
            <v>0</v>
          </cell>
        </row>
        <row r="8">
          <cell r="C8">
            <v>2793490</v>
          </cell>
          <cell r="D8">
            <v>1984098</v>
          </cell>
        </row>
        <row r="9">
          <cell r="C9">
            <v>157000</v>
          </cell>
          <cell r="D9">
            <v>74100</v>
          </cell>
        </row>
        <row r="10">
          <cell r="C10">
            <v>600000</v>
          </cell>
          <cell r="D10">
            <v>265845.64</v>
          </cell>
        </row>
        <row r="11">
          <cell r="C11">
            <v>820000</v>
          </cell>
          <cell r="D11">
            <v>322591.44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102500</v>
          </cell>
          <cell r="D16">
            <v>5029</v>
          </cell>
        </row>
        <row r="17">
          <cell r="C17">
            <v>2300900</v>
          </cell>
          <cell r="D17">
            <v>1154700</v>
          </cell>
        </row>
      </sheetData>
      <sheetData sheetId="6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C10">
            <v>784000</v>
          </cell>
          <cell r="D10">
            <v>568255.4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7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594000</v>
          </cell>
          <cell r="D10">
            <v>460569</v>
          </cell>
        </row>
        <row r="11">
          <cell r="C11">
            <v>20000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130000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8">
        <row r="7">
          <cell r="C7">
            <v>0</v>
          </cell>
          <cell r="D7">
            <v>0</v>
          </cell>
        </row>
        <row r="8">
          <cell r="C8">
            <v>183470</v>
          </cell>
          <cell r="D8">
            <v>143160</v>
          </cell>
        </row>
        <row r="9">
          <cell r="C9">
            <v>38800</v>
          </cell>
          <cell r="D9">
            <v>13500</v>
          </cell>
        </row>
        <row r="10">
          <cell r="C10">
            <v>25000</v>
          </cell>
          <cell r="D10">
            <v>0</v>
          </cell>
        </row>
        <row r="11">
          <cell r="C11">
            <v>25000</v>
          </cell>
          <cell r="D11">
            <v>2355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5000</v>
          </cell>
          <cell r="D16">
            <v>0</v>
          </cell>
        </row>
        <row r="17">
          <cell r="C17">
            <v>0</v>
          </cell>
          <cell r="D17">
            <v>0</v>
          </cell>
        </row>
      </sheetData>
      <sheetData sheetId="9"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C14">
            <v>2454590</v>
          </cell>
          <cell r="D14">
            <v>4948728</v>
          </cell>
        </row>
        <row r="15">
          <cell r="D15">
            <v>0</v>
          </cell>
        </row>
        <row r="16">
          <cell r="D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80" zoomScaleNormal="75" zoomScaleSheetLayoutView="80" zoomScalePageLayoutView="0" workbookViewId="0" topLeftCell="A1">
      <selection activeCell="J19" sqref="J19"/>
    </sheetView>
  </sheetViews>
  <sheetFormatPr defaultColWidth="9.140625" defaultRowHeight="15"/>
  <cols>
    <col min="1" max="1" width="2.140625" style="129" customWidth="1"/>
    <col min="2" max="2" width="20.7109375" style="129" customWidth="1"/>
    <col min="3" max="3" width="10.8515625" style="129" customWidth="1"/>
    <col min="4" max="4" width="11.28125" style="129" customWidth="1"/>
    <col min="5" max="5" width="10.7109375" style="129" customWidth="1"/>
    <col min="6" max="6" width="9.57421875" style="129" customWidth="1"/>
    <col min="7" max="7" width="10.140625" style="129" customWidth="1"/>
    <col min="8" max="8" width="10.28125" style="129" customWidth="1"/>
    <col min="9" max="9" width="7.7109375" style="129" customWidth="1"/>
    <col min="10" max="10" width="10.421875" style="129" customWidth="1"/>
    <col min="11" max="11" width="8.8515625" style="129" customWidth="1"/>
    <col min="12" max="12" width="10.421875" style="129" customWidth="1"/>
    <col min="13" max="13" width="8.57421875" style="129" customWidth="1"/>
    <col min="14" max="14" width="10.57421875" style="129" customWidth="1"/>
    <col min="15" max="16384" width="9.00390625" style="129" customWidth="1"/>
  </cols>
  <sheetData>
    <row r="1" spans="1:14" ht="20.2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9.5" customHeight="1">
      <c r="A2" s="128" t="s">
        <v>149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21" customHeight="1">
      <c r="A3" s="130" t="s">
        <v>150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18" customHeight="1">
      <c r="A4" s="131" t="s">
        <v>9</v>
      </c>
      <c r="B4" s="132"/>
      <c r="C4" s="133" t="s">
        <v>7</v>
      </c>
      <c r="D4" s="133" t="s">
        <v>64</v>
      </c>
      <c r="E4" s="134" t="s">
        <v>151</v>
      </c>
      <c r="F4" s="134" t="s">
        <v>152</v>
      </c>
      <c r="G4" s="133" t="s">
        <v>153</v>
      </c>
      <c r="H4" s="135"/>
      <c r="I4" s="135" t="s">
        <v>154</v>
      </c>
      <c r="J4" s="136" t="s">
        <v>155</v>
      </c>
      <c r="K4" s="134" t="s">
        <v>156</v>
      </c>
      <c r="L4" s="134" t="s">
        <v>157</v>
      </c>
      <c r="M4" s="134"/>
      <c r="N4" s="133" t="s">
        <v>66</v>
      </c>
    </row>
    <row r="5" spans="1:14" ht="18" customHeight="1">
      <c r="A5" s="137"/>
      <c r="B5" s="138"/>
      <c r="C5" s="139"/>
      <c r="D5" s="139"/>
      <c r="E5" s="140" t="s">
        <v>158</v>
      </c>
      <c r="F5" s="140" t="s">
        <v>159</v>
      </c>
      <c r="G5" s="139"/>
      <c r="H5" s="141" t="s">
        <v>160</v>
      </c>
      <c r="I5" s="141" t="s">
        <v>161</v>
      </c>
      <c r="J5" s="142" t="s">
        <v>162</v>
      </c>
      <c r="K5" s="140" t="s">
        <v>163</v>
      </c>
      <c r="L5" s="140" t="s">
        <v>164</v>
      </c>
      <c r="M5" s="140" t="s">
        <v>165</v>
      </c>
      <c r="N5" s="139"/>
    </row>
    <row r="6" spans="1:14" ht="18" customHeight="1">
      <c r="A6" s="143"/>
      <c r="B6" s="144"/>
      <c r="C6" s="145"/>
      <c r="D6" s="145"/>
      <c r="E6" s="146"/>
      <c r="F6" s="146" t="s">
        <v>166</v>
      </c>
      <c r="G6" s="145"/>
      <c r="H6" s="147"/>
      <c r="I6" s="147"/>
      <c r="J6" s="148"/>
      <c r="K6" s="146"/>
      <c r="L6" s="146" t="s">
        <v>167</v>
      </c>
      <c r="M6" s="146"/>
      <c r="N6" s="145"/>
    </row>
    <row r="7" spans="1:14" ht="18" customHeight="1">
      <c r="A7" s="149" t="s">
        <v>65</v>
      </c>
      <c r="B7" s="150"/>
      <c r="C7" s="151"/>
      <c r="D7" s="151"/>
      <c r="E7" s="151"/>
      <c r="F7" s="152"/>
      <c r="G7" s="152"/>
      <c r="H7" s="152"/>
      <c r="I7" s="152"/>
      <c r="J7" s="152"/>
      <c r="K7" s="152"/>
      <c r="L7" s="152"/>
      <c r="M7" s="152"/>
      <c r="N7" s="152"/>
    </row>
    <row r="8" spans="1:14" ht="18" customHeight="1">
      <c r="A8" s="153"/>
      <c r="B8" s="154" t="s">
        <v>168</v>
      </c>
      <c r="C8" s="155">
        <f>SUM('[1]งานบริหารทั่วไป'!C7+'[1]การรักษาความสงบ'!C7+'[1]การศึกษา'!C7+'[1]สาธารณสุข'!C7+'[1]สังคมสงเคราะห์'!C7+'[1]แผนงานเคหะและชุมชน'!C7+'[1]สร้างความเข้มแขํง'!C7+'[1]การศาสนา'!C7+'[1]งานเกษตร'!C7+'[1]งบกลาง'!C6)</f>
        <v>2624640</v>
      </c>
      <c r="D8" s="155">
        <f>SUM(E8:N8)</f>
        <v>1968480</v>
      </c>
      <c r="E8" s="156">
        <f>SUM('[1]งานบริหารทั่วไป'!D7)</f>
        <v>1968480</v>
      </c>
      <c r="F8" s="156">
        <f>SUM('[1]การรักษาความสงบ'!D7)</f>
        <v>0</v>
      </c>
      <c r="G8" s="156">
        <f>SUM('[1]การศึกษา'!D7)</f>
        <v>0</v>
      </c>
      <c r="H8" s="156">
        <f>SUM('[1]สาธารณสุข'!D7)</f>
        <v>0</v>
      </c>
      <c r="I8" s="156">
        <f>SUM('[1]สังคมสงเคราะห์'!D7)</f>
        <v>0</v>
      </c>
      <c r="J8" s="156">
        <f>SUM('[1]แผนงานเคหะและชุมชน'!D7)</f>
        <v>0</v>
      </c>
      <c r="K8" s="156">
        <f>SUM('[1]สร้างความเข้มแขํง'!D7)</f>
        <v>0</v>
      </c>
      <c r="L8" s="156">
        <f>SUM('[1]การศาสนา'!D7)</f>
        <v>0</v>
      </c>
      <c r="M8" s="156">
        <f>SUM('[1]งานเกษตร'!D7)</f>
        <v>0</v>
      </c>
      <c r="N8" s="156">
        <f>SUM('[1]งบกลาง'!D6)</f>
        <v>0</v>
      </c>
    </row>
    <row r="9" spans="1:14" ht="18" customHeight="1">
      <c r="A9" s="153"/>
      <c r="B9" s="154" t="s">
        <v>169</v>
      </c>
      <c r="C9" s="155">
        <f>SUM('[1]งานบริหารทั่วไป'!C8+'[1]การรักษาความสงบ'!C8+'[1]การศึกษา'!C8+'[1]สาธารณสุข'!C8+'[1]สังคมสงเคราะห์'!C8+'[1]แผนงานเคหะและชุมชน'!C8+'[1]สร้างความเข้มแขํง'!C8+'[1]การศาสนา'!C8+'[1]งานเกษตร'!C8+'[1]งบกลาง'!C7)</f>
        <v>9015440</v>
      </c>
      <c r="D9" s="155">
        <f aca="true" t="shared" si="0" ref="D9:D18">SUM(E9:N9)</f>
        <v>6634964</v>
      </c>
      <c r="E9" s="156">
        <f>SUM('[1]งานบริหารทั่วไป'!D8)</f>
        <v>3309694</v>
      </c>
      <c r="F9" s="156">
        <f>SUM('[1]การรักษาความสงบ'!D8)</f>
        <v>389222</v>
      </c>
      <c r="G9" s="156">
        <f>SUM('[1]การศึกษา'!D8)</f>
        <v>313370</v>
      </c>
      <c r="H9" s="156">
        <f>SUM('[1]สาธารณสุข'!D8)</f>
        <v>495420</v>
      </c>
      <c r="I9" s="156">
        <f>SUM('[1]สังคมสงเคราะห์'!D8)</f>
        <v>0</v>
      </c>
      <c r="J9" s="156">
        <f>SUM('[1]แผนงานเคหะและชุมชน'!D8)</f>
        <v>1984098</v>
      </c>
      <c r="K9" s="156">
        <f>SUM('[1]สร้างความเข้มแขํง'!D8)</f>
        <v>0</v>
      </c>
      <c r="L9" s="156">
        <f>SUM('[1]การศาสนา'!D8)</f>
        <v>0</v>
      </c>
      <c r="M9" s="156">
        <f>SUM('[1]งานเกษตร'!D8)</f>
        <v>143160</v>
      </c>
      <c r="N9" s="156">
        <f>SUM('[1]งบกลาง'!D7)</f>
        <v>0</v>
      </c>
    </row>
    <row r="10" spans="1:14" ht="18" customHeight="1">
      <c r="A10" s="153"/>
      <c r="B10" s="154" t="s">
        <v>170</v>
      </c>
      <c r="C10" s="155">
        <f>SUM('[1]งานบริหารทั่วไป'!C9+'[1]การรักษาความสงบ'!C9+'[1]การศึกษา'!C9+'[1]สาธารณสุข'!C9+'[1]สังคมสงเคราะห์'!C9+'[1]แผนงานเคหะและชุมชน'!C9+'[1]สร้างความเข้มแขํง'!C9+'[1]การศาสนา'!C9+'[1]งานเกษตร'!C9+'[1]งบกลาง'!C8)</f>
        <v>723600</v>
      </c>
      <c r="D10" s="155">
        <f t="shared" si="0"/>
        <v>302380</v>
      </c>
      <c r="E10" s="156">
        <f>SUM('[1]งานบริหารทั่วไป'!D9)</f>
        <v>180687</v>
      </c>
      <c r="F10" s="156">
        <f>SUM('[1]การรักษาความสงบ'!D9)</f>
        <v>3000</v>
      </c>
      <c r="G10" s="156">
        <f>SUM('[1]การศึกษา'!D9)</f>
        <v>0</v>
      </c>
      <c r="H10" s="156">
        <f>SUM('[1]สาธารณสุข'!D9)</f>
        <v>31093</v>
      </c>
      <c r="I10" s="156">
        <f>SUM('[1]สังคมสงเคราะห์'!D9)</f>
        <v>0</v>
      </c>
      <c r="J10" s="156">
        <f>SUM('[1]แผนงานเคหะและชุมชน'!D9)</f>
        <v>74100</v>
      </c>
      <c r="K10" s="156">
        <f>SUM('[1]สร้างความเข้มแขํง'!D9)</f>
        <v>0</v>
      </c>
      <c r="L10" s="156">
        <f>SUM('[1]การศาสนา'!D9)</f>
        <v>0</v>
      </c>
      <c r="M10" s="156">
        <f>SUM('[1]งานเกษตร'!D9)</f>
        <v>13500</v>
      </c>
      <c r="N10" s="156">
        <f>SUM('[1]งบกลาง'!D8)</f>
        <v>0</v>
      </c>
    </row>
    <row r="11" spans="1:14" ht="18" customHeight="1">
      <c r="A11" s="153"/>
      <c r="B11" s="154" t="s">
        <v>171</v>
      </c>
      <c r="C11" s="155">
        <f>SUM('[1]งานบริหารทั่วไป'!C10+'[1]การรักษาความสงบ'!C10+'[1]การศึกษา'!C10+'[1]สาธารณสุข'!C10+'[1]สังคมสงเคราะห์'!C10+'[1]แผนงานเคหะและชุมชน'!C10+'[1]สร้างความเข้มแขํง'!C10+'[1]การศาสนา'!C10+'[1]งานเกษตร'!C10+'[1]งบกลาง'!C9)</f>
        <v>4432600</v>
      </c>
      <c r="D11" s="155">
        <f t="shared" si="0"/>
        <v>2623830.64</v>
      </c>
      <c r="E11" s="156">
        <f>SUM('[1]งานบริหารทั่วไป'!D10)</f>
        <v>575990.3700000001</v>
      </c>
      <c r="F11" s="156">
        <f>SUM('[1]การรักษาความสงบ'!D10)</f>
        <v>58626.18</v>
      </c>
      <c r="G11" s="156">
        <f>SUM('[1]การศึกษา'!D10)</f>
        <v>352702</v>
      </c>
      <c r="H11" s="156">
        <f>SUM('[1]สาธารณสุข'!D10)</f>
        <v>337842.05</v>
      </c>
      <c r="I11" s="156">
        <f>SUM('[1]สังคมสงเคราะห์'!D10)</f>
        <v>4000</v>
      </c>
      <c r="J11" s="156">
        <f>SUM('[1]แผนงานเคหะและชุมชน'!D10)</f>
        <v>265845.64</v>
      </c>
      <c r="K11" s="156">
        <f>SUM('[1]สร้างความเข้มแขํง'!D10)</f>
        <v>568255.4</v>
      </c>
      <c r="L11" s="156">
        <f>SUM('[1]การศาสนา'!D10)</f>
        <v>460569</v>
      </c>
      <c r="M11" s="156">
        <f>SUM('[1]งานเกษตร'!D10)</f>
        <v>0</v>
      </c>
      <c r="N11" s="156">
        <f>SUM('[1]งบกลาง'!D9)</f>
        <v>0</v>
      </c>
    </row>
    <row r="12" spans="1:14" ht="18" customHeight="1">
      <c r="A12" s="153"/>
      <c r="B12" s="154" t="s">
        <v>172</v>
      </c>
      <c r="C12" s="155">
        <f>SUM('[1]งานบริหารทั่วไป'!C11+'[1]การรักษาความสงบ'!C11+'[1]การศึกษา'!C11+'[1]สาธารณสุข'!C11+'[1]สังคมสงเคราะห์'!C11+'[1]แผนงานเคหะและชุมชน'!C11+'[1]สร้างความเข้มแขํง'!C11+'[1]การศาสนา'!C11+'[1]งานเกษตร'!C11+'[1]งบกลาง'!C10)</f>
        <v>2769230</v>
      </c>
      <c r="D12" s="155">
        <f t="shared" si="0"/>
        <v>928952.01</v>
      </c>
      <c r="E12" s="156">
        <f>SUM('[1]งานบริหารทั่วไป'!D11)</f>
        <v>201377.61</v>
      </c>
      <c r="F12" s="156">
        <f>SUM('[1]การรักษาความสงบ'!D11)</f>
        <v>89844.92</v>
      </c>
      <c r="G12" s="156">
        <f>SUM('[1]การศึกษา'!D11)</f>
        <v>283793.04</v>
      </c>
      <c r="H12" s="156">
        <f>SUM('[1]สาธารณสุข'!D11)</f>
        <v>28990</v>
      </c>
      <c r="I12" s="156">
        <f>SUM('[1]สังคมสงเคราะห์'!D11)</f>
        <v>0</v>
      </c>
      <c r="J12" s="156">
        <f>SUM('[1]แผนงานเคหะและชุมชน'!D11)</f>
        <v>322591.44</v>
      </c>
      <c r="K12" s="156">
        <f>SUM('[1]สร้างความเข้มแขํง'!D11)</f>
        <v>0</v>
      </c>
      <c r="L12" s="156">
        <f>SUM('[1]การศาสนา'!D11)</f>
        <v>0</v>
      </c>
      <c r="M12" s="156">
        <f>SUM('[1]งานเกษตร'!D11)</f>
        <v>2355</v>
      </c>
      <c r="N12" s="156">
        <f>SUM('[1]งบกลาง'!D10)</f>
        <v>0</v>
      </c>
    </row>
    <row r="13" spans="1:14" ht="18" customHeight="1">
      <c r="A13" s="153"/>
      <c r="B13" s="154" t="s">
        <v>78</v>
      </c>
      <c r="C13" s="155">
        <f>SUM('[1]งานบริหารทั่วไป'!C12+'[1]การรักษาความสงบ'!C12+'[1]การศึกษา'!C12+'[1]สาธารณสุข'!C12+'[1]สังคมสงเคราะห์'!C12+'[1]แผนงานเคหะและชุมชน'!C12+'[1]สร้างความเข้มแขํง'!C12+'[1]การศาสนา'!C12+'[1]งานเกษตร'!C12+'[1]งบกลาง'!C11)</f>
        <v>555000</v>
      </c>
      <c r="D13" s="155">
        <f t="shared" si="0"/>
        <v>333331.1</v>
      </c>
      <c r="E13" s="156">
        <f>SUM('[1]งานบริหารทั่วไป'!D12)</f>
        <v>305350.1</v>
      </c>
      <c r="F13" s="156">
        <f>SUM('[1]การรักษาความสงบ'!D12)</f>
        <v>0</v>
      </c>
      <c r="G13" s="156">
        <f>SUM('[1]การศึกษา'!D12)</f>
        <v>25362.59</v>
      </c>
      <c r="H13" s="156">
        <f>SUM('[1]สาธารณสุข'!D12)</f>
        <v>2618.41</v>
      </c>
      <c r="I13" s="156">
        <f>SUM('[1]สังคมสงเคราะห์'!D12)</f>
        <v>0</v>
      </c>
      <c r="J13" s="156">
        <f>SUM('[1]แผนงานเคหะและชุมชน'!D12)</f>
        <v>0</v>
      </c>
      <c r="K13" s="156">
        <f>SUM('[1]สร้างความเข้มแขํง'!D12)</f>
        <v>0</v>
      </c>
      <c r="L13" s="156">
        <f>SUM('[1]การศาสนา'!D12)</f>
        <v>0</v>
      </c>
      <c r="M13" s="156">
        <f>SUM('[1]งานเกษตร'!D12)</f>
        <v>0</v>
      </c>
      <c r="N13" s="156">
        <f>SUM('[1]งบกลาง'!D11)</f>
        <v>0</v>
      </c>
    </row>
    <row r="14" spans="1:14" ht="18" customHeight="1">
      <c r="A14" s="153"/>
      <c r="B14" s="154" t="s">
        <v>86</v>
      </c>
      <c r="C14" s="155">
        <f>SUM('[1]งานบริหารทั่วไป'!C13+'[1]การรักษาความสงบ'!C13+'[1]การศึกษา'!C13+'[1]สาธารณสุข'!C13+'[1]สังคมสงเคราะห์'!C13+'[1]แผนงานเคหะและชุมชน'!C13+'[1]สร้างความเข้มแขํง'!C13+'[1]การศาสนา'!C13+'[1]งานเกษตร'!C13+'[1]งบกลาง'!C12)</f>
        <v>1015000</v>
      </c>
      <c r="D14" s="155">
        <f t="shared" si="0"/>
        <v>828000</v>
      </c>
      <c r="E14" s="156">
        <f>SUM('[1]งานบริหารทั่วไป'!D13)</f>
        <v>0</v>
      </c>
      <c r="F14" s="156">
        <f>SUM('[1]การรักษาความสงบ'!D13)</f>
        <v>0</v>
      </c>
      <c r="G14" s="156">
        <f>SUM('[1]การศึกษา'!D13)</f>
        <v>828000</v>
      </c>
      <c r="H14" s="156">
        <f>SUM('[1]สาธารณสุข'!D13)</f>
        <v>0</v>
      </c>
      <c r="I14" s="156">
        <f>SUM('[1]สังคมสงเคราะห์'!D13)</f>
        <v>0</v>
      </c>
      <c r="J14" s="156">
        <f>SUM('[1]แผนงานเคหะและชุมชน'!D13)</f>
        <v>0</v>
      </c>
      <c r="K14" s="156">
        <f>SUM('[1]สร้างความเข้มแขํง'!D13)</f>
        <v>0</v>
      </c>
      <c r="L14" s="156">
        <f>SUM('[1]การศาสนา'!D13)</f>
        <v>0</v>
      </c>
      <c r="M14" s="156">
        <f>SUM('[1]งานเกษตร'!D13)</f>
        <v>0</v>
      </c>
      <c r="N14" s="156">
        <f>SUM('[1]งบกลาง'!D12)</f>
        <v>0</v>
      </c>
    </row>
    <row r="15" spans="1:14" ht="18" customHeight="1">
      <c r="A15" s="153"/>
      <c r="B15" s="154" t="s">
        <v>84</v>
      </c>
      <c r="C15" s="155">
        <f>SUM('[1]งานบริหารทั่วไป'!C14+'[1]การรักษาความสงบ'!C14+'[1]การศึกษา'!C14+'[1]สาธารณสุข'!C14+'[1]สังคมสงเคราะห์'!C14+'[1]แผนงานเคหะและชุมชน'!C14+'[1]สร้างความเข้มแขํง'!C14+'[1]การศาสนา'!C14+'[1]งานเกษตร'!C14+'[1]งบกลาง'!C13)</f>
        <v>20000</v>
      </c>
      <c r="D15" s="155">
        <f t="shared" si="0"/>
        <v>0</v>
      </c>
      <c r="E15" s="156">
        <f>SUM('[1]งานบริหารทั่วไป'!D14)</f>
        <v>0</v>
      </c>
      <c r="F15" s="156">
        <f>SUM('[1]การรักษาความสงบ'!D14)</f>
        <v>0</v>
      </c>
      <c r="G15" s="156">
        <f>SUM('[1]การศึกษา'!D14)</f>
        <v>0</v>
      </c>
      <c r="H15" s="156">
        <f>SUM('[1]สาธารณสุข'!D14)</f>
        <v>0</v>
      </c>
      <c r="I15" s="156">
        <f>SUM('[1]สังคมสงเคราะห์'!D14)</f>
        <v>0</v>
      </c>
      <c r="J15" s="156">
        <f>SUM('[1]แผนงานเคหะและชุมชน'!D14)</f>
        <v>0</v>
      </c>
      <c r="K15" s="156">
        <f>SUM('[1]สร้างความเข้มแขํง'!D14)</f>
        <v>0</v>
      </c>
      <c r="L15" s="156">
        <f>SUM('[1]การศาสนา'!D14)</f>
        <v>0</v>
      </c>
      <c r="M15" s="156">
        <f>SUM('[1]งานเกษตร'!D14)</f>
        <v>0</v>
      </c>
      <c r="N15" s="156">
        <f>SUM('[1]งบกลาง'!D13)</f>
        <v>0</v>
      </c>
    </row>
    <row r="16" spans="1:14" ht="18" customHeight="1">
      <c r="A16" s="153"/>
      <c r="B16" s="154" t="s">
        <v>173</v>
      </c>
      <c r="C16" s="155">
        <f>SUM('[1]งานบริหารทั่วไป'!C15+'[1]การรักษาความสงบ'!C15+'[1]การศึกษา'!C15+'[1]สาธารณสุข'!C15+'[1]สังคมสงเคราะห์'!C15+'[1]แผนงานเคหะและชุมชน'!C15+'[1]สร้างความเข้มแขํง'!C15+'[1]การศาสนา'!C15+'[1]งานเกษตร'!C15+'[1]งบกลาง'!C14)</f>
        <v>2454590</v>
      </c>
      <c r="D16" s="155">
        <f t="shared" si="0"/>
        <v>4948728</v>
      </c>
      <c r="E16" s="156">
        <f>SUM('[1]งานบริหารทั่วไป'!D15)</f>
        <v>0</v>
      </c>
      <c r="F16" s="156">
        <f>SUM('[1]การรักษาความสงบ'!D15)</f>
        <v>0</v>
      </c>
      <c r="G16" s="156">
        <f>SUM('[1]การศึกษา'!D15)</f>
        <v>0</v>
      </c>
      <c r="H16" s="156">
        <f>SUM('[1]สาธารณสุข'!D15)</f>
        <v>0</v>
      </c>
      <c r="I16" s="156">
        <f>SUM('[1]สังคมสงเคราะห์'!D15)</f>
        <v>0</v>
      </c>
      <c r="J16" s="156">
        <f>SUM('[1]แผนงานเคหะและชุมชน'!D15)</f>
        <v>0</v>
      </c>
      <c r="K16" s="156">
        <f>SUM('[1]สร้างความเข้มแขํง'!D15)</f>
        <v>0</v>
      </c>
      <c r="L16" s="156">
        <f>SUM('[1]การศาสนา'!D15)</f>
        <v>0</v>
      </c>
      <c r="M16" s="156">
        <f>SUM('[1]งานเกษตร'!D15)</f>
        <v>0</v>
      </c>
      <c r="N16" s="156">
        <f>SUM('[1]งบกลาง'!D14)</f>
        <v>4948728</v>
      </c>
    </row>
    <row r="17" spans="1:14" ht="18" customHeight="1">
      <c r="A17" s="153"/>
      <c r="B17" s="154" t="s">
        <v>174</v>
      </c>
      <c r="C17" s="155">
        <f>SUM('[1]งานบริหารทั่วไป'!C16+'[1]การรักษาความสงบ'!C16+'[1]การศึกษา'!C16+'[1]สาธารณสุข'!C16+'[1]สังคมสงเคราะห์'!C16+'[1]แผนงานเคหะและชุมชน'!C16+'[1]สร้างความเข้มแขํง'!C16+'[1]การศาสนา'!C16+'[1]งานเกษตร'!C16+'[1]งบกลาง'!C15)</f>
        <v>564000</v>
      </c>
      <c r="D17" s="155">
        <f t="shared" si="0"/>
        <v>177829</v>
      </c>
      <c r="E17" s="156">
        <f>SUM('[1]งานบริหารทั่วไป'!D16)</f>
        <v>132600</v>
      </c>
      <c r="F17" s="156">
        <f>SUM('[1]การรักษาความสงบ'!D16)</f>
        <v>0</v>
      </c>
      <c r="G17" s="156">
        <f>SUM('[1]การศึกษา'!D16)</f>
        <v>15000</v>
      </c>
      <c r="H17" s="156">
        <f>SUM('[1]สาธารณสุข'!D16)</f>
        <v>25200</v>
      </c>
      <c r="I17" s="156">
        <f>SUM('[1]สังคมสงเคราะห์'!D16)</f>
        <v>0</v>
      </c>
      <c r="J17" s="156">
        <f>SUM('[1]แผนงานเคหะและชุมชน'!D16)</f>
        <v>5029</v>
      </c>
      <c r="K17" s="156">
        <f>SUM('[1]สร้างความเข้มแขํง'!D16)</f>
        <v>0</v>
      </c>
      <c r="L17" s="156">
        <f>SUM('[1]การศาสนา'!D16)</f>
        <v>0</v>
      </c>
      <c r="M17" s="156">
        <f>SUM('[1]งานเกษตร'!D16)</f>
        <v>0</v>
      </c>
      <c r="N17" s="156">
        <f>SUM('[1]งบกลาง'!D15)</f>
        <v>0</v>
      </c>
    </row>
    <row r="18" spans="1:14" ht="18" customHeight="1">
      <c r="A18" s="153"/>
      <c r="B18" s="157" t="s">
        <v>175</v>
      </c>
      <c r="C18" s="155">
        <f>SUM('[1]งานบริหารทั่วไป'!C17+'[1]การรักษาความสงบ'!C17+'[1]การศึกษา'!C17+'[1]สาธารณสุข'!C17+'[1]สังคมสงเคราะห์'!C17+'[1]แผนงานเคหะและชุมชน'!C17+'[1]สร้างความเข้มแขํง'!C17+'[1]การศาสนา'!C17+'[1]งานเกษตร'!C17+'[1]งบกลาง'!C16)</f>
        <v>2325900</v>
      </c>
      <c r="D18" s="155">
        <f t="shared" si="0"/>
        <v>1154700</v>
      </c>
      <c r="E18" s="156">
        <f>SUM('[1]งานบริหารทั่วไป'!D17)</f>
        <v>0</v>
      </c>
      <c r="F18" s="156">
        <f>SUM('[1]การรักษาความสงบ'!D17)</f>
        <v>0</v>
      </c>
      <c r="G18" s="156">
        <f>SUM('[1]การศึกษา'!D17)</f>
        <v>0</v>
      </c>
      <c r="H18" s="156">
        <f>SUM('[1]สาธารณสุข'!D17)</f>
        <v>0</v>
      </c>
      <c r="I18" s="156">
        <f>SUM('[1]สังคมสงเคราะห์'!D17)</f>
        <v>0</v>
      </c>
      <c r="J18" s="156">
        <f>SUM('[1]แผนงานเคหะและชุมชน'!D17)</f>
        <v>1154700</v>
      </c>
      <c r="K18" s="156">
        <f>SUM('[1]สร้างความเข้มแขํง'!D17)</f>
        <v>0</v>
      </c>
      <c r="L18" s="156">
        <f>SUM('[1]การศาสนา'!D17)</f>
        <v>0</v>
      </c>
      <c r="M18" s="156">
        <f>SUM('[1]งานเกษตร'!D17)</f>
        <v>0</v>
      </c>
      <c r="N18" s="156">
        <f>SUM('[1]งบกลาง'!D16)</f>
        <v>0</v>
      </c>
    </row>
    <row r="19" spans="1:14" ht="18" customHeight="1" thickBot="1">
      <c r="A19" s="158"/>
      <c r="B19" s="159" t="s">
        <v>64</v>
      </c>
      <c r="C19" s="160">
        <f aca="true" t="shared" si="1" ref="C19:N19">SUM(C8:C18)</f>
        <v>26500000</v>
      </c>
      <c r="D19" s="161">
        <f t="shared" si="1"/>
        <v>19901194.75</v>
      </c>
      <c r="E19" s="160">
        <f t="shared" si="1"/>
        <v>6674179.08</v>
      </c>
      <c r="F19" s="160">
        <f t="shared" si="1"/>
        <v>540693.1</v>
      </c>
      <c r="G19" s="160">
        <f t="shared" si="1"/>
        <v>1818227.63</v>
      </c>
      <c r="H19" s="160">
        <f t="shared" si="1"/>
        <v>921163.4600000001</v>
      </c>
      <c r="I19" s="160">
        <f t="shared" si="1"/>
        <v>4000</v>
      </c>
      <c r="J19" s="160">
        <f t="shared" si="1"/>
        <v>3806364.08</v>
      </c>
      <c r="K19" s="160">
        <f t="shared" si="1"/>
        <v>568255.4</v>
      </c>
      <c r="L19" s="160">
        <f t="shared" si="1"/>
        <v>460569</v>
      </c>
      <c r="M19" s="160">
        <f t="shared" si="1"/>
        <v>159015</v>
      </c>
      <c r="N19" s="160">
        <f t="shared" si="1"/>
        <v>4948728</v>
      </c>
    </row>
    <row r="20" spans="1:14" ht="18" customHeight="1" thickTop="1">
      <c r="A20" s="162" t="s">
        <v>136</v>
      </c>
      <c r="B20" s="163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</row>
    <row r="21" spans="1:14" ht="18" customHeight="1">
      <c r="A21" s="153"/>
      <c r="B21" s="165" t="s">
        <v>16</v>
      </c>
      <c r="C21" s="166">
        <v>234400</v>
      </c>
      <c r="D21" s="166">
        <v>223744.24</v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</row>
    <row r="22" spans="1:14" ht="18" customHeight="1">
      <c r="A22" s="153"/>
      <c r="B22" s="165" t="s">
        <v>176</v>
      </c>
      <c r="C22" s="166">
        <v>425600</v>
      </c>
      <c r="D22" s="166">
        <v>181883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</row>
    <row r="23" spans="1:14" ht="18" customHeight="1">
      <c r="A23" s="153"/>
      <c r="B23" s="165" t="s">
        <v>20</v>
      </c>
      <c r="C23" s="166">
        <v>525000</v>
      </c>
      <c r="D23" s="166">
        <v>313747.69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</row>
    <row r="24" spans="1:14" ht="18" customHeight="1">
      <c r="A24" s="153"/>
      <c r="B24" s="165" t="s">
        <v>24</v>
      </c>
      <c r="C24" s="166">
        <v>55000</v>
      </c>
      <c r="D24" s="166">
        <v>78510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</row>
    <row r="25" spans="1:14" ht="18" customHeight="1">
      <c r="A25" s="153"/>
      <c r="B25" s="165" t="s">
        <v>26</v>
      </c>
      <c r="C25" s="168">
        <v>2000</v>
      </c>
      <c r="D25" s="168">
        <v>3240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4" ht="18" customHeight="1">
      <c r="A26" s="153"/>
      <c r="B26" s="165" t="s">
        <v>177</v>
      </c>
      <c r="C26" s="166">
        <v>13258000</v>
      </c>
      <c r="D26" s="166">
        <v>10409848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1:14" ht="18" customHeight="1">
      <c r="A27" s="153"/>
      <c r="B27" s="165" t="s">
        <v>178</v>
      </c>
      <c r="C27" s="166">
        <v>12000000</v>
      </c>
      <c r="D27" s="166">
        <v>9294219</v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4" ht="18" customHeight="1">
      <c r="A28" s="153"/>
      <c r="B28" s="163" t="s">
        <v>179</v>
      </c>
      <c r="C28" s="169"/>
      <c r="D28" s="169"/>
      <c r="E28" s="164"/>
      <c r="F28" s="164"/>
      <c r="G28" s="164"/>
      <c r="H28" s="164"/>
      <c r="I28" s="164"/>
      <c r="J28" s="164"/>
      <c r="K28" s="164"/>
      <c r="L28" s="164"/>
      <c r="M28" s="164"/>
      <c r="N28" s="164"/>
    </row>
    <row r="29" spans="1:14" ht="18" customHeight="1">
      <c r="A29" s="153"/>
      <c r="B29" s="163" t="s">
        <v>180</v>
      </c>
      <c r="C29" s="169"/>
      <c r="D29" s="169">
        <v>4349280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</row>
    <row r="30" spans="1:14" ht="18" customHeight="1" thickBot="1">
      <c r="A30" s="170"/>
      <c r="B30" s="171" t="s">
        <v>181</v>
      </c>
      <c r="C30" s="160">
        <f>SUM(C21:C29)</f>
        <v>26500000</v>
      </c>
      <c r="D30" s="160">
        <f>SUM(D21:D29)</f>
        <v>24854471.93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</row>
    <row r="31" spans="1:14" ht="18" customHeight="1" thickBot="1" thickTop="1">
      <c r="A31" s="173"/>
      <c r="B31" s="174" t="s">
        <v>182</v>
      </c>
      <c r="C31" s="175"/>
      <c r="D31" s="176">
        <f>SUM(D30-D19)</f>
        <v>4953277.18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</row>
    <row r="32" spans="1:14" ht="21.75" customHeight="1" thickTop="1">
      <c r="A32" s="174"/>
      <c r="B32" s="174"/>
      <c r="C32" s="174"/>
      <c r="D32" s="177"/>
      <c r="E32" s="174"/>
      <c r="F32" s="174"/>
      <c r="G32" s="174"/>
      <c r="H32" s="174"/>
      <c r="I32" s="174"/>
      <c r="J32" s="174"/>
      <c r="K32" s="174"/>
      <c r="L32" s="174"/>
      <c r="M32" s="174"/>
      <c r="N32" s="174"/>
    </row>
  </sheetData>
  <sheetProtection/>
  <mergeCells count="8">
    <mergeCell ref="A1:N1"/>
    <mergeCell ref="A2:N2"/>
    <mergeCell ref="A3:N3"/>
    <mergeCell ref="A4:B6"/>
    <mergeCell ref="C4:C6"/>
    <mergeCell ref="D4:D6"/>
    <mergeCell ref="G4:G6"/>
    <mergeCell ref="N4:N6"/>
  </mergeCells>
  <printOptions/>
  <pageMargins left="0" right="0" top="0.15748031496062992" bottom="0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5">
      <selection activeCell="I11" sqref="I11"/>
    </sheetView>
  </sheetViews>
  <sheetFormatPr defaultColWidth="9.140625" defaultRowHeight="15"/>
  <cols>
    <col min="1" max="4" width="9.00390625" style="88" customWidth="1"/>
    <col min="5" max="5" width="12.00390625" style="88" customWidth="1"/>
    <col min="6" max="6" width="2.421875" style="88" customWidth="1"/>
    <col min="7" max="7" width="10.421875" style="88" customWidth="1"/>
    <col min="8" max="8" width="1.7109375" style="88" customWidth="1"/>
    <col min="9" max="9" width="14.7109375" style="88" customWidth="1"/>
    <col min="10" max="16384" width="9.00390625" style="88" customWidth="1"/>
  </cols>
  <sheetData>
    <row r="2" spans="1:9" ht="21">
      <c r="A2" s="87" t="s">
        <v>0</v>
      </c>
      <c r="B2" s="87"/>
      <c r="C2" s="87"/>
      <c r="D2" s="87"/>
      <c r="E2" s="87"/>
      <c r="F2" s="87"/>
      <c r="G2" s="87"/>
      <c r="H2" s="87"/>
      <c r="I2" s="87"/>
    </row>
    <row r="3" spans="1:9" ht="21">
      <c r="A3" s="87" t="s">
        <v>183</v>
      </c>
      <c r="B3" s="87"/>
      <c r="C3" s="87"/>
      <c r="D3" s="87"/>
      <c r="E3" s="87"/>
      <c r="F3" s="87"/>
      <c r="G3" s="87"/>
      <c r="H3" s="87"/>
      <c r="I3" s="87"/>
    </row>
    <row r="4" spans="1:9" ht="21">
      <c r="A4" s="87" t="s">
        <v>184</v>
      </c>
      <c r="B4" s="87"/>
      <c r="C4" s="87"/>
      <c r="D4" s="87"/>
      <c r="E4" s="87"/>
      <c r="F4" s="87"/>
      <c r="G4" s="87"/>
      <c r="H4" s="87"/>
      <c r="I4" s="87"/>
    </row>
    <row r="6" spans="1:9" ht="21">
      <c r="A6" s="178" t="s">
        <v>185</v>
      </c>
      <c r="B6" s="87"/>
      <c r="C6" s="87"/>
      <c r="D6" s="87"/>
      <c r="E6" s="87"/>
      <c r="F6" s="87"/>
      <c r="G6" s="87"/>
      <c r="H6" s="87"/>
      <c r="I6" s="87"/>
    </row>
    <row r="7" spans="1:9" ht="21.75" thickBot="1">
      <c r="A7" s="88" t="s">
        <v>186</v>
      </c>
      <c r="E7" s="88" t="s">
        <v>187</v>
      </c>
      <c r="G7" s="179"/>
      <c r="H7" s="179"/>
      <c r="I7" s="180">
        <v>28318202.5</v>
      </c>
    </row>
    <row r="8" spans="1:9" ht="21.75" thickTop="1">
      <c r="A8" s="88" t="s">
        <v>188</v>
      </c>
      <c r="E8" s="88" t="s">
        <v>189</v>
      </c>
      <c r="G8" s="179"/>
      <c r="H8" s="179"/>
      <c r="I8" s="179">
        <v>29190620.5</v>
      </c>
    </row>
    <row r="9" spans="1:9" ht="21">
      <c r="A9" s="88" t="s">
        <v>190</v>
      </c>
      <c r="G9" s="179"/>
      <c r="H9" s="179"/>
      <c r="I9" s="179">
        <v>3306591.82</v>
      </c>
    </row>
    <row r="10" spans="1:9" ht="21">
      <c r="A10" s="88" t="s">
        <v>191</v>
      </c>
      <c r="G10" s="179"/>
      <c r="H10" s="179"/>
      <c r="I10" s="179"/>
    </row>
    <row r="11" spans="1:9" ht="21">
      <c r="A11" s="88" t="s">
        <v>192</v>
      </c>
      <c r="E11" s="181"/>
      <c r="G11" s="181">
        <v>12000</v>
      </c>
      <c r="H11" s="181"/>
      <c r="I11" s="179"/>
    </row>
    <row r="12" spans="1:9" ht="21">
      <c r="A12" s="88" t="s">
        <v>193</v>
      </c>
      <c r="E12" s="181"/>
      <c r="G12" s="182">
        <v>0</v>
      </c>
      <c r="H12" s="181"/>
      <c r="I12" s="183">
        <f>SUM(G11:G12)</f>
        <v>12000</v>
      </c>
    </row>
    <row r="13" spans="1:9" ht="21">
      <c r="A13" s="88" t="s">
        <v>42</v>
      </c>
      <c r="E13" s="181"/>
      <c r="G13" s="181"/>
      <c r="H13" s="181"/>
      <c r="I13" s="183">
        <v>40200</v>
      </c>
    </row>
    <row r="14" spans="1:9" ht="21">
      <c r="A14" s="88" t="s">
        <v>44</v>
      </c>
      <c r="E14" s="181"/>
      <c r="G14" s="179"/>
      <c r="H14" s="179"/>
      <c r="I14" s="179">
        <v>196210</v>
      </c>
    </row>
    <row r="15" spans="1:9" ht="21.75" thickBot="1">
      <c r="A15" s="3" t="s">
        <v>64</v>
      </c>
      <c r="G15" s="179"/>
      <c r="H15" s="179"/>
      <c r="I15" s="184">
        <f>SUM(I8:I14)</f>
        <v>32745622.32</v>
      </c>
    </row>
    <row r="16" spans="1:9" ht="21.75" thickTop="1">
      <c r="A16" s="178" t="s">
        <v>194</v>
      </c>
      <c r="B16" s="87"/>
      <c r="C16" s="87"/>
      <c r="D16" s="87"/>
      <c r="E16" s="87"/>
      <c r="F16" s="87"/>
      <c r="G16" s="87"/>
      <c r="H16" s="87"/>
      <c r="I16" s="87"/>
    </row>
    <row r="17" spans="1:9" ht="21.75" thickBot="1">
      <c r="A17" s="88" t="s">
        <v>195</v>
      </c>
      <c r="E17" s="88" t="s">
        <v>187</v>
      </c>
      <c r="G17" s="179"/>
      <c r="H17" s="179"/>
      <c r="I17" s="180">
        <f>SUM(I7)</f>
        <v>28318202.5</v>
      </c>
    </row>
    <row r="18" spans="1:9" ht="21.75" thickTop="1">
      <c r="A18" s="88" t="s">
        <v>196</v>
      </c>
      <c r="E18" s="88" t="s">
        <v>197</v>
      </c>
      <c r="G18" s="179"/>
      <c r="H18" s="179"/>
      <c r="I18" s="179">
        <v>298988.39</v>
      </c>
    </row>
    <row r="19" spans="1:9" ht="21">
      <c r="A19" s="88" t="s">
        <v>198</v>
      </c>
      <c r="E19" s="88" t="s">
        <v>199</v>
      </c>
      <c r="G19" s="179"/>
      <c r="H19" s="179"/>
      <c r="I19" s="179">
        <v>576000</v>
      </c>
    </row>
    <row r="20" spans="1:9" ht="21">
      <c r="A20" s="88" t="s">
        <v>200</v>
      </c>
      <c r="E20" s="88" t="s">
        <v>201</v>
      </c>
      <c r="G20" s="179"/>
      <c r="H20" s="179"/>
      <c r="I20" s="179">
        <v>0</v>
      </c>
    </row>
    <row r="21" spans="1:9" ht="21">
      <c r="A21" s="88" t="s">
        <v>129</v>
      </c>
      <c r="G21" s="179"/>
      <c r="H21" s="179"/>
      <c r="I21" s="179">
        <v>8966938.29</v>
      </c>
    </row>
    <row r="22" spans="1:9" ht="21">
      <c r="A22" s="88" t="s">
        <v>202</v>
      </c>
      <c r="E22" s="88" t="s">
        <v>203</v>
      </c>
      <c r="G22" s="179"/>
      <c r="H22" s="179"/>
      <c r="I22" s="179">
        <v>17950418.46</v>
      </c>
    </row>
    <row r="23" spans="1:9" ht="21">
      <c r="A23" s="185" t="s">
        <v>204</v>
      </c>
      <c r="G23" s="179"/>
      <c r="H23" s="179"/>
      <c r="I23" s="179">
        <v>4953277.18</v>
      </c>
    </row>
    <row r="24" spans="1:9" ht="21.75" thickBot="1">
      <c r="A24" s="3" t="s">
        <v>64</v>
      </c>
      <c r="G24" s="179"/>
      <c r="H24" s="179"/>
      <c r="I24" s="184">
        <f>SUM(I18:I23)</f>
        <v>32745622.32</v>
      </c>
    </row>
    <row r="25" spans="7:9" ht="21.75" thickTop="1">
      <c r="G25" s="179"/>
      <c r="H25" s="179"/>
      <c r="I25" s="179"/>
    </row>
    <row r="26" spans="7:9" ht="21">
      <c r="G26" s="179"/>
      <c r="H26" s="179"/>
      <c r="I26" s="179"/>
    </row>
    <row r="27" spans="7:9" ht="21">
      <c r="G27" s="179"/>
      <c r="H27" s="179"/>
      <c r="I27" s="179"/>
    </row>
    <row r="28" spans="1:9" ht="21">
      <c r="A28" s="3" t="s">
        <v>205</v>
      </c>
      <c r="G28" s="179"/>
      <c r="H28" s="179"/>
      <c r="I28" s="179"/>
    </row>
    <row r="29" ht="21">
      <c r="I29" s="186"/>
    </row>
    <row r="30" spans="3:9" ht="27.75" customHeight="1">
      <c r="C30" s="88" t="s">
        <v>206</v>
      </c>
      <c r="E30" s="88" t="s">
        <v>207</v>
      </c>
      <c r="I30" s="186"/>
    </row>
    <row r="31" spans="1:10" ht="21">
      <c r="A31" s="187"/>
      <c r="B31" s="187"/>
      <c r="C31" s="187"/>
      <c r="D31" s="187"/>
      <c r="E31" s="187"/>
      <c r="G31" s="187"/>
      <c r="H31" s="187"/>
      <c r="I31" s="187"/>
      <c r="J31" s="187"/>
    </row>
    <row r="32" spans="1:10" ht="27" customHeight="1">
      <c r="A32" s="187"/>
      <c r="B32" s="187"/>
      <c r="C32" s="88" t="s">
        <v>206</v>
      </c>
      <c r="E32" s="88" t="s">
        <v>208</v>
      </c>
      <c r="I32" s="186"/>
      <c r="J32" s="187"/>
    </row>
    <row r="34" spans="3:9" ht="28.5" customHeight="1">
      <c r="C34" s="88" t="s">
        <v>206</v>
      </c>
      <c r="E34" s="88" t="s">
        <v>209</v>
      </c>
      <c r="I34" s="186"/>
    </row>
  </sheetData>
  <sheetProtection/>
  <mergeCells count="5">
    <mergeCell ref="A2:I2"/>
    <mergeCell ref="A3:I3"/>
    <mergeCell ref="A4:I4"/>
    <mergeCell ref="A6:I6"/>
    <mergeCell ref="A16:I16"/>
  </mergeCells>
  <printOptions/>
  <pageMargins left="1.220472440944882" right="0.6692913385826772" top="0.6692913385826772" bottom="0.4330708661417323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9">
      <selection activeCell="E27" sqref="E27"/>
    </sheetView>
  </sheetViews>
  <sheetFormatPr defaultColWidth="9.140625" defaultRowHeight="15"/>
  <cols>
    <col min="1" max="1" width="4.00390625" style="189" customWidth="1"/>
    <col min="2" max="3" width="9.00390625" style="189" customWidth="1"/>
    <col min="4" max="4" width="22.421875" style="189" customWidth="1"/>
    <col min="5" max="5" width="13.28125" style="189" customWidth="1"/>
    <col min="6" max="6" width="0.85546875" style="189" customWidth="1"/>
    <col min="7" max="7" width="12.7109375" style="189" customWidth="1"/>
    <col min="8" max="8" width="0.9921875" style="189" customWidth="1"/>
    <col min="9" max="9" width="15.00390625" style="189" customWidth="1"/>
    <col min="10" max="16384" width="9.00390625" style="189" customWidth="1"/>
  </cols>
  <sheetData>
    <row r="1" spans="1:9" ht="21">
      <c r="A1" s="188" t="s">
        <v>210</v>
      </c>
      <c r="B1" s="188"/>
      <c r="C1" s="188"/>
      <c r="D1" s="188"/>
      <c r="E1" s="188"/>
      <c r="F1" s="188"/>
      <c r="G1" s="188"/>
      <c r="H1" s="188"/>
      <c r="I1" s="188"/>
    </row>
    <row r="2" spans="1:9" ht="21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9" ht="21">
      <c r="A3" s="190" t="s">
        <v>211</v>
      </c>
      <c r="B3" s="190"/>
      <c r="C3" s="190"/>
      <c r="D3" s="190"/>
      <c r="E3" s="190"/>
      <c r="F3" s="190"/>
      <c r="G3" s="190"/>
      <c r="H3" s="190"/>
      <c r="I3" s="190"/>
    </row>
    <row r="4" spans="1:9" ht="21">
      <c r="A4" s="190" t="s">
        <v>212</v>
      </c>
      <c r="B4" s="190"/>
      <c r="C4" s="190"/>
      <c r="D4" s="190"/>
      <c r="E4" s="190"/>
      <c r="F4" s="190"/>
      <c r="G4" s="190"/>
      <c r="H4" s="190"/>
      <c r="I4" s="190"/>
    </row>
    <row r="6" spans="1:9" ht="21">
      <c r="A6" s="189" t="s">
        <v>213</v>
      </c>
      <c r="G6" s="191"/>
      <c r="H6" s="191"/>
      <c r="I6" s="191">
        <v>18980179.71</v>
      </c>
    </row>
    <row r="7" spans="2:9" ht="21">
      <c r="B7" s="189" t="s">
        <v>204</v>
      </c>
      <c r="E7" s="191">
        <v>0</v>
      </c>
      <c r="G7" s="191"/>
      <c r="H7" s="191"/>
      <c r="I7" s="191"/>
    </row>
    <row r="8" spans="2:9" ht="21">
      <c r="B8" s="192" t="s">
        <v>214</v>
      </c>
      <c r="E8" s="193">
        <v>0</v>
      </c>
      <c r="G8" s="191"/>
      <c r="H8" s="191"/>
      <c r="I8" s="191"/>
    </row>
    <row r="9" spans="1:9" ht="21">
      <c r="A9" s="192" t="s">
        <v>215</v>
      </c>
      <c r="B9" s="189" t="s">
        <v>216</v>
      </c>
      <c r="G9" s="191">
        <v>0</v>
      </c>
      <c r="H9" s="191"/>
      <c r="I9" s="191"/>
    </row>
    <row r="10" spans="1:9" ht="21">
      <c r="A10" s="192"/>
      <c r="B10" s="189" t="s">
        <v>50</v>
      </c>
      <c r="G10" s="191">
        <v>0</v>
      </c>
      <c r="H10" s="191"/>
      <c r="I10" s="191"/>
    </row>
    <row r="11" spans="2:9" ht="21">
      <c r="B11" s="189" t="s">
        <v>217</v>
      </c>
      <c r="G11" s="191">
        <v>64738.75</v>
      </c>
      <c r="H11" s="191"/>
      <c r="I11" s="191"/>
    </row>
    <row r="12" spans="1:9" ht="21">
      <c r="A12" s="192" t="s">
        <v>218</v>
      </c>
      <c r="B12" s="189" t="s">
        <v>219</v>
      </c>
      <c r="G12" s="193">
        <v>-1094500</v>
      </c>
      <c r="H12" s="191"/>
      <c r="I12" s="191">
        <f>SUM(G9:G12)</f>
        <v>-1029761.25</v>
      </c>
    </row>
    <row r="13" spans="1:9" ht="21.75" thickBot="1">
      <c r="A13" s="189" t="s">
        <v>220</v>
      </c>
      <c r="G13" s="191"/>
      <c r="H13" s="194"/>
      <c r="I13" s="195">
        <f>SUM(I6:I12)</f>
        <v>17950418.46</v>
      </c>
    </row>
    <row r="14" ht="21.75" thickTop="1"/>
    <row r="17" ht="21">
      <c r="A17" s="196" t="s">
        <v>221</v>
      </c>
    </row>
    <row r="18" spans="1:9" ht="21">
      <c r="A18" s="197">
        <v>1</v>
      </c>
      <c r="B18" s="189" t="s">
        <v>222</v>
      </c>
      <c r="I18" s="191">
        <v>3306591.82</v>
      </c>
    </row>
    <row r="19" spans="1:9" ht="21">
      <c r="A19" s="197">
        <v>2</v>
      </c>
      <c r="B19" s="189" t="s">
        <v>223</v>
      </c>
      <c r="I19" s="191">
        <v>12000</v>
      </c>
    </row>
    <row r="20" spans="1:9" ht="21">
      <c r="A20" s="197">
        <v>3</v>
      </c>
      <c r="B20" s="189" t="s">
        <v>224</v>
      </c>
      <c r="I20" s="191">
        <f>SUM(I21-I18-I19)</f>
        <v>14631826.64</v>
      </c>
    </row>
    <row r="21" spans="1:9" ht="21.75" thickBot="1">
      <c r="A21" s="197"/>
      <c r="I21" s="198">
        <f>SUM(I13)</f>
        <v>17950418.46</v>
      </c>
    </row>
    <row r="22" ht="21.75" thickTop="1">
      <c r="A22" s="197"/>
    </row>
    <row r="23" spans="1:9" ht="21">
      <c r="A23" s="197"/>
      <c r="B23" s="199" t="s">
        <v>225</v>
      </c>
      <c r="C23" s="189" t="s">
        <v>226</v>
      </c>
      <c r="G23" s="200">
        <v>4392000</v>
      </c>
      <c r="I23" s="189" t="s">
        <v>11</v>
      </c>
    </row>
    <row r="24" ht="21">
      <c r="C24" s="189" t="s">
        <v>227</v>
      </c>
    </row>
    <row r="25" ht="21">
      <c r="G25" s="201"/>
    </row>
    <row r="32" spans="2:9" ht="21">
      <c r="B32" s="202"/>
      <c r="C32" s="202"/>
      <c r="D32" s="202"/>
      <c r="E32" s="202"/>
      <c r="F32" s="202"/>
      <c r="G32" s="202"/>
      <c r="H32" s="202"/>
      <c r="I32" s="202"/>
    </row>
    <row r="33" spans="2:9" ht="21">
      <c r="B33" s="202"/>
      <c r="C33" s="202"/>
      <c r="D33" s="202"/>
      <c r="E33" s="202"/>
      <c r="F33" s="202"/>
      <c r="G33" s="202"/>
      <c r="H33" s="202"/>
      <c r="I33" s="202"/>
    </row>
  </sheetData>
  <sheetProtection/>
  <mergeCells count="10">
    <mergeCell ref="B33:C33"/>
    <mergeCell ref="D33:F33"/>
    <mergeCell ref="G33:I33"/>
    <mergeCell ref="A1:I1"/>
    <mergeCell ref="A2:I2"/>
    <mergeCell ref="A3:I3"/>
    <mergeCell ref="A4:I4"/>
    <mergeCell ref="B32:C32"/>
    <mergeCell ref="D32:F32"/>
    <mergeCell ref="G32:I32"/>
  </mergeCells>
  <printOptions/>
  <pageMargins left="0.89" right="0.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A1">
      <selection activeCell="A6" sqref="A6:H6"/>
    </sheetView>
  </sheetViews>
  <sheetFormatPr defaultColWidth="9.140625" defaultRowHeight="15"/>
  <cols>
    <col min="1" max="1" width="26.8515625" style="185" customWidth="1"/>
    <col min="2" max="2" width="4.421875" style="185" customWidth="1"/>
    <col min="3" max="3" width="10.57421875" style="185" customWidth="1"/>
    <col min="4" max="4" width="4.28125" style="185" customWidth="1"/>
    <col min="5" max="5" width="7.140625" style="185" customWidth="1"/>
    <col min="6" max="6" width="11.140625" style="185" customWidth="1"/>
    <col min="7" max="7" width="14.7109375" style="185" customWidth="1"/>
    <col min="8" max="8" width="4.140625" style="185" customWidth="1"/>
    <col min="9" max="16384" width="9.00390625" style="185" customWidth="1"/>
  </cols>
  <sheetData>
    <row r="1" spans="6:8" ht="24">
      <c r="F1" s="203"/>
      <c r="G1" s="244" t="s">
        <v>251</v>
      </c>
      <c r="H1" s="244"/>
    </row>
    <row r="2" spans="6:8" ht="24">
      <c r="F2" s="203"/>
      <c r="G2" s="203"/>
      <c r="H2" s="203"/>
    </row>
    <row r="3" spans="6:8" ht="24">
      <c r="F3" s="203"/>
      <c r="G3" s="203"/>
      <c r="H3" s="203"/>
    </row>
    <row r="4" spans="1:8" ht="27.75">
      <c r="A4" s="204" t="s">
        <v>0</v>
      </c>
      <c r="B4" s="204"/>
      <c r="C4" s="204"/>
      <c r="D4" s="204"/>
      <c r="E4" s="204"/>
      <c r="F4" s="204"/>
      <c r="G4" s="204"/>
      <c r="H4" s="204"/>
    </row>
    <row r="5" spans="1:8" ht="27.75">
      <c r="A5" s="204" t="s">
        <v>228</v>
      </c>
      <c r="B5" s="204"/>
      <c r="C5" s="204"/>
      <c r="D5" s="204"/>
      <c r="E5" s="204"/>
      <c r="F5" s="204"/>
      <c r="G5" s="204"/>
      <c r="H5" s="204"/>
    </row>
    <row r="6" spans="1:8" ht="24">
      <c r="A6" s="205" t="s">
        <v>212</v>
      </c>
      <c r="B6" s="205"/>
      <c r="C6" s="205"/>
      <c r="D6" s="205"/>
      <c r="E6" s="205"/>
      <c r="F6" s="205"/>
      <c r="G6" s="205"/>
      <c r="H6" s="205"/>
    </row>
    <row r="7" spans="1:8" ht="24">
      <c r="A7" s="206" t="s">
        <v>229</v>
      </c>
      <c r="B7" s="207"/>
      <c r="C7" s="206" t="s">
        <v>230</v>
      </c>
      <c r="D7" s="208"/>
      <c r="E7" s="209" t="s">
        <v>231</v>
      </c>
      <c r="F7" s="209"/>
      <c r="G7" s="209"/>
      <c r="H7" s="209"/>
    </row>
    <row r="8" spans="1:8" ht="24">
      <c r="A8" s="210"/>
      <c r="B8" s="211"/>
      <c r="C8" s="210"/>
      <c r="D8" s="212"/>
      <c r="E8" s="213" t="s">
        <v>232</v>
      </c>
      <c r="F8" s="213"/>
      <c r="G8" s="213" t="s">
        <v>233</v>
      </c>
      <c r="H8" s="213"/>
    </row>
    <row r="9" spans="1:8" ht="24">
      <c r="A9" s="214" t="s">
        <v>234</v>
      </c>
      <c r="B9" s="215"/>
      <c r="C9" s="216"/>
      <c r="D9" s="217"/>
      <c r="E9" s="218" t="s">
        <v>235</v>
      </c>
      <c r="F9" s="219"/>
      <c r="G9" s="245">
        <f>3088861-42000</f>
        <v>3046861</v>
      </c>
      <c r="H9" s="246"/>
    </row>
    <row r="10" spans="1:8" ht="24">
      <c r="A10" s="220" t="s">
        <v>252</v>
      </c>
      <c r="B10" s="221"/>
      <c r="C10" s="222">
        <v>125460</v>
      </c>
      <c r="D10" s="223"/>
      <c r="E10" s="220" t="s">
        <v>236</v>
      </c>
      <c r="F10" s="221"/>
      <c r="G10" s="247">
        <f>18461399+603900+75000+288000+1048550+105100+23900+16109+15000+44000+31000+8500+4000+4000+3500+18000+11580+6000+12000+5000+12000+7000+1000+11580+6000-46850+87300+309000-81075+27200+22459+6000+4300+50000+9000-74002.97+1.39+105200-33609.92-96475+69000+24900+7200+6870+27800+99500+28200+4900+262500-549074</f>
        <v>21092361.5</v>
      </c>
      <c r="H10" s="248"/>
    </row>
    <row r="11" spans="1:8" ht="24">
      <c r="A11" s="220" t="s">
        <v>238</v>
      </c>
      <c r="B11" s="221"/>
      <c r="C11" s="222">
        <f>1459946+74000+28000+64000</f>
        <v>1625946</v>
      </c>
      <c r="D11" s="223"/>
      <c r="E11" s="220" t="s">
        <v>237</v>
      </c>
      <c r="F11" s="221"/>
      <c r="G11" s="247">
        <f>116980+3000+300000+40000</f>
        <v>459980</v>
      </c>
      <c r="H11" s="248"/>
    </row>
    <row r="12" spans="1:8" ht="24">
      <c r="A12" s="220" t="s">
        <v>239</v>
      </c>
      <c r="B12" s="221"/>
      <c r="C12" s="222">
        <f>1735000+270000</f>
        <v>2005000</v>
      </c>
      <c r="D12" s="223"/>
      <c r="E12" s="220" t="s">
        <v>32</v>
      </c>
      <c r="F12" s="221"/>
      <c r="G12" s="247">
        <f>1324500+74000+22000+28000+64000</f>
        <v>1512500</v>
      </c>
      <c r="H12" s="248"/>
    </row>
    <row r="13" spans="1:8" ht="24">
      <c r="A13" s="220" t="s">
        <v>240</v>
      </c>
      <c r="B13" s="221"/>
      <c r="C13" s="222">
        <f>835800+22000</f>
        <v>857800</v>
      </c>
      <c r="D13" s="223"/>
      <c r="E13" s="224" t="s">
        <v>253</v>
      </c>
      <c r="F13" s="225"/>
      <c r="G13" s="247">
        <v>2206500</v>
      </c>
      <c r="H13" s="248"/>
    </row>
    <row r="14" spans="1:8" ht="24">
      <c r="A14" s="220" t="s">
        <v>241</v>
      </c>
      <c r="B14" s="221"/>
      <c r="C14" s="222">
        <f>2076168+262500</f>
        <v>2338668</v>
      </c>
      <c r="D14" s="223"/>
      <c r="E14" s="224"/>
      <c r="F14" s="225"/>
      <c r="G14" s="247"/>
      <c r="H14" s="248"/>
    </row>
    <row r="15" spans="1:8" ht="24">
      <c r="A15" s="220" t="s">
        <v>242</v>
      </c>
      <c r="B15" s="221"/>
      <c r="C15" s="222">
        <f>1100000+288000+1048550+44000+309000</f>
        <v>2789550</v>
      </c>
      <c r="D15" s="223"/>
      <c r="E15" s="224"/>
      <c r="F15" s="225"/>
      <c r="G15" s="247"/>
      <c r="H15" s="248"/>
    </row>
    <row r="16" spans="1:8" ht="24">
      <c r="A16" s="220" t="s">
        <v>243</v>
      </c>
      <c r="B16" s="221"/>
      <c r="C16" s="222">
        <v>65220</v>
      </c>
      <c r="D16" s="223"/>
      <c r="G16" s="247"/>
      <c r="H16" s="248"/>
    </row>
    <row r="17" spans="1:8" ht="24">
      <c r="A17" s="224" t="s">
        <v>254</v>
      </c>
      <c r="B17" s="225"/>
      <c r="C17" s="222">
        <v>78000</v>
      </c>
      <c r="D17" s="223"/>
      <c r="E17" s="226"/>
      <c r="F17" s="227"/>
      <c r="G17" s="247"/>
      <c r="H17" s="248"/>
    </row>
    <row r="18" spans="1:8" ht="24">
      <c r="A18" s="224" t="s">
        <v>255</v>
      </c>
      <c r="B18" s="225"/>
      <c r="C18" s="222">
        <v>1989000</v>
      </c>
      <c r="D18" s="223"/>
      <c r="E18" s="228"/>
      <c r="F18" s="229"/>
      <c r="G18" s="247"/>
      <c r="H18" s="248"/>
    </row>
    <row r="19" spans="1:8" ht="24">
      <c r="A19" s="249" t="s">
        <v>244</v>
      </c>
      <c r="B19" s="250"/>
      <c r="C19" s="222"/>
      <c r="D19" s="223"/>
      <c r="E19" s="226"/>
      <c r="F19" s="227"/>
      <c r="G19" s="247"/>
      <c r="H19" s="248"/>
    </row>
    <row r="20" spans="1:8" ht="24">
      <c r="A20" s="220" t="s">
        <v>245</v>
      </c>
      <c r="B20" s="221"/>
      <c r="C20" s="222">
        <f>9413500+603900-42000</f>
        <v>9975400</v>
      </c>
      <c r="D20" s="223"/>
      <c r="E20" s="226"/>
      <c r="F20" s="227"/>
      <c r="G20" s="247"/>
      <c r="H20" s="248"/>
    </row>
    <row r="21" spans="1:8" ht="24">
      <c r="A21" s="220" t="s">
        <v>246</v>
      </c>
      <c r="B21" s="221"/>
      <c r="C21" s="222"/>
      <c r="D21" s="223"/>
      <c r="E21" s="226"/>
      <c r="F21" s="227"/>
      <c r="G21" s="247"/>
      <c r="H21" s="248"/>
    </row>
    <row r="22" spans="1:8" ht="24">
      <c r="A22" s="220" t="s">
        <v>247</v>
      </c>
      <c r="B22" s="221"/>
      <c r="C22" s="222">
        <f>105900+28000-2000-2000-2000</f>
        <v>127900</v>
      </c>
      <c r="D22" s="223"/>
      <c r="E22" s="226"/>
      <c r="F22" s="227"/>
      <c r="G22" s="247"/>
      <c r="H22" s="248"/>
    </row>
    <row r="23" spans="1:8" ht="24">
      <c r="A23" s="220" t="s">
        <v>248</v>
      </c>
      <c r="B23" s="221"/>
      <c r="C23" s="230">
        <f>380400+18000+100000-1400+6000-3400-24000-8000-5000</f>
        <v>462600</v>
      </c>
      <c r="D23" s="231"/>
      <c r="E23" s="226"/>
      <c r="F23" s="227"/>
      <c r="G23" s="247"/>
      <c r="H23" s="248"/>
    </row>
    <row r="24" spans="1:8" ht="24">
      <c r="A24" s="220" t="s">
        <v>256</v>
      </c>
      <c r="B24" s="221"/>
      <c r="C24" s="222">
        <v>158000</v>
      </c>
      <c r="D24" s="223"/>
      <c r="E24" s="228"/>
      <c r="F24" s="229"/>
      <c r="G24" s="247"/>
      <c r="H24" s="248"/>
    </row>
    <row r="25" spans="1:8" ht="24">
      <c r="A25" s="220" t="s">
        <v>257</v>
      </c>
      <c r="B25" s="221"/>
      <c r="C25" s="222">
        <v>35000</v>
      </c>
      <c r="D25" s="223"/>
      <c r="E25" s="228"/>
      <c r="F25" s="229"/>
      <c r="G25" s="247"/>
      <c r="H25" s="248"/>
    </row>
    <row r="26" spans="1:8" ht="24">
      <c r="A26" s="220" t="s">
        <v>258</v>
      </c>
      <c r="B26" s="221"/>
      <c r="C26" s="222">
        <f>39650+8350-6200+9000-8350</f>
        <v>42450</v>
      </c>
      <c r="D26" s="223"/>
      <c r="E26" s="228"/>
      <c r="F26" s="229"/>
      <c r="G26" s="247"/>
      <c r="H26" s="248"/>
    </row>
    <row r="27" spans="1:8" ht="24">
      <c r="A27" s="220" t="s">
        <v>259</v>
      </c>
      <c r="B27" s="221"/>
      <c r="C27" s="222">
        <f>5925-5925</f>
        <v>0</v>
      </c>
      <c r="D27" s="223"/>
      <c r="E27" s="228"/>
      <c r="F27" s="229"/>
      <c r="G27" s="247"/>
      <c r="H27" s="248"/>
    </row>
    <row r="28" spans="1:8" ht="24">
      <c r="A28" s="220" t="s">
        <v>249</v>
      </c>
      <c r="B28" s="221"/>
      <c r="C28" s="222">
        <f>5138171.47+75000+105100+16500+15000+3000+23900+15000+31000+8500+4000+4000+3500+11580+12000+5000+12000+7000+1000+11580+6000+6000-46850+87300+19250-61550+27200+22459+6000+4300+50000-74002.97+6500+6500+7500+12000+6000+6700+3000+9000+5000+18000+7800+6000+5200-17500-88125+69000+24900+7200+40000+6870+27800+99500+28200+4900+300000-508674</f>
        <v>5642208.5</v>
      </c>
      <c r="D28" s="232"/>
      <c r="E28" s="226"/>
      <c r="F28" s="227"/>
      <c r="G28" s="247"/>
      <c r="H28" s="248"/>
    </row>
    <row r="29" spans="1:8" ht="24">
      <c r="A29" s="220"/>
      <c r="B29" s="221"/>
      <c r="C29" s="233"/>
      <c r="D29" s="251"/>
      <c r="E29" s="252"/>
      <c r="F29" s="253"/>
      <c r="G29" s="247"/>
      <c r="H29" s="248"/>
    </row>
    <row r="30" spans="1:8" ht="24">
      <c r="A30" s="236" t="s">
        <v>64</v>
      </c>
      <c r="B30" s="237"/>
      <c r="C30" s="238">
        <f>SUM(C10:C29)</f>
        <v>28318202.5</v>
      </c>
      <c r="D30" s="239"/>
      <c r="E30" s="240"/>
      <c r="F30" s="241"/>
      <c r="G30" s="254">
        <f>SUM(G9:G29)</f>
        <v>28318202.5</v>
      </c>
      <c r="H30" s="255"/>
    </row>
    <row r="31" spans="1:8" ht="24">
      <c r="A31" s="256"/>
      <c r="B31" s="256"/>
      <c r="C31" s="257"/>
      <c r="D31" s="257"/>
      <c r="E31" s="258"/>
      <c r="F31" s="258"/>
      <c r="G31" s="235"/>
      <c r="H31" s="234"/>
    </row>
    <row r="32" ht="36.75" customHeight="1"/>
    <row r="33" spans="1:8" ht="24">
      <c r="A33" s="242" t="s">
        <v>250</v>
      </c>
      <c r="B33" s="243" t="s">
        <v>260</v>
      </c>
      <c r="C33" s="243"/>
      <c r="D33" s="243"/>
      <c r="E33" s="243"/>
      <c r="F33" s="243" t="s">
        <v>261</v>
      </c>
      <c r="G33" s="243"/>
      <c r="H33" s="259"/>
    </row>
    <row r="34" spans="1:8" ht="24">
      <c r="A34" s="242" t="s">
        <v>262</v>
      </c>
      <c r="B34" s="243" t="s">
        <v>208</v>
      </c>
      <c r="C34" s="243"/>
      <c r="D34" s="243"/>
      <c r="E34" s="243"/>
      <c r="F34" s="243" t="s">
        <v>207</v>
      </c>
      <c r="G34" s="243"/>
      <c r="H34" s="259"/>
    </row>
    <row r="35" spans="2:8" ht="24">
      <c r="B35" s="243"/>
      <c r="C35" s="243"/>
      <c r="D35" s="243"/>
      <c r="E35" s="243"/>
      <c r="F35" s="243"/>
      <c r="G35" s="243"/>
      <c r="H35" s="259"/>
    </row>
    <row r="36" ht="24"/>
    <row r="40" ht="24"/>
    <row r="41" ht="24"/>
    <row r="43" ht="24"/>
  </sheetData>
  <sheetProtection/>
  <mergeCells count="91">
    <mergeCell ref="B33:E33"/>
    <mergeCell ref="F33:G33"/>
    <mergeCell ref="B34:E34"/>
    <mergeCell ref="F34:G34"/>
    <mergeCell ref="B35:E35"/>
    <mergeCell ref="F35:G35"/>
    <mergeCell ref="A30:B30"/>
    <mergeCell ref="C30:D30"/>
    <mergeCell ref="E30:F30"/>
    <mergeCell ref="G30:H30"/>
    <mergeCell ref="A28:B28"/>
    <mergeCell ref="C28:D28"/>
    <mergeCell ref="E28:F28"/>
    <mergeCell ref="G28:H28"/>
    <mergeCell ref="A29:B29"/>
    <mergeCell ref="C29:D29"/>
    <mergeCell ref="G29:H29"/>
    <mergeCell ref="A26:B26"/>
    <mergeCell ref="C26:D26"/>
    <mergeCell ref="G26:H26"/>
    <mergeCell ref="A27:B27"/>
    <mergeCell ref="C27:D27"/>
    <mergeCell ref="G27:H27"/>
    <mergeCell ref="A24:B24"/>
    <mergeCell ref="C24:D24"/>
    <mergeCell ref="G24:H24"/>
    <mergeCell ref="A25:B25"/>
    <mergeCell ref="C25:D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C17:D17"/>
    <mergeCell ref="E17:F17"/>
    <mergeCell ref="G17:H17"/>
    <mergeCell ref="C18:D18"/>
    <mergeCell ref="G18:H18"/>
    <mergeCell ref="A19:B19"/>
    <mergeCell ref="C19:D19"/>
    <mergeCell ref="E19:F19"/>
    <mergeCell ref="G19:H19"/>
    <mergeCell ref="A15:B15"/>
    <mergeCell ref="C15:D15"/>
    <mergeCell ref="G15:H15"/>
    <mergeCell ref="A16:B16"/>
    <mergeCell ref="C16:D16"/>
    <mergeCell ref="G16:H16"/>
    <mergeCell ref="A13:B13"/>
    <mergeCell ref="C13:D13"/>
    <mergeCell ref="G13:H13"/>
    <mergeCell ref="A14:B14"/>
    <mergeCell ref="C14:D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G1:H1"/>
    <mergeCell ref="A4:H4"/>
    <mergeCell ref="A5:H5"/>
    <mergeCell ref="A6:H6"/>
    <mergeCell ref="A7:B8"/>
    <mergeCell ref="C7:D8"/>
    <mergeCell ref="E7:H7"/>
    <mergeCell ref="E8:F8"/>
    <mergeCell ref="G8:H8"/>
  </mergeCells>
  <printOptions/>
  <pageMargins left="0.9448818897637796" right="0.35433070866141736" top="0" bottom="0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4"/>
  <sheetViews>
    <sheetView zoomScalePageLayoutView="0" workbookViewId="0" topLeftCell="A58">
      <selection activeCell="M12" sqref="M12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41548</v>
      </c>
      <c r="B8" s="23"/>
      <c r="C8" s="24">
        <v>26752933</v>
      </c>
      <c r="D8" s="25">
        <v>43</v>
      </c>
      <c r="E8" s="11" t="s">
        <v>13</v>
      </c>
      <c r="F8" s="11"/>
      <c r="G8" s="26">
        <v>32312833</v>
      </c>
      <c r="H8" s="27">
        <v>17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234400</v>
      </c>
      <c r="B10" s="14" t="s">
        <v>15</v>
      </c>
      <c r="C10" s="33">
        <v>223744</v>
      </c>
      <c r="D10" s="34">
        <v>24</v>
      </c>
      <c r="E10" s="23" t="s">
        <v>16</v>
      </c>
      <c r="F10" s="35" t="s">
        <v>17</v>
      </c>
      <c r="G10" s="33">
        <v>42</v>
      </c>
      <c r="H10" s="34">
        <v>75</v>
      </c>
    </row>
    <row r="11" spans="1:8" ht="18.75">
      <c r="A11" s="32">
        <v>425600</v>
      </c>
      <c r="B11" s="14" t="s">
        <v>15</v>
      </c>
      <c r="C11" s="33">
        <v>181883</v>
      </c>
      <c r="D11" s="34" t="s">
        <v>15</v>
      </c>
      <c r="E11" s="23" t="s">
        <v>18</v>
      </c>
      <c r="F11" s="35" t="s">
        <v>19</v>
      </c>
      <c r="G11" s="33">
        <v>4136</v>
      </c>
      <c r="H11" s="34" t="s">
        <v>15</v>
      </c>
    </row>
    <row r="12" spans="1:8" ht="18.75">
      <c r="A12" s="32">
        <v>525000</v>
      </c>
      <c r="B12" s="14" t="s">
        <v>15</v>
      </c>
      <c r="C12" s="33">
        <v>313747</v>
      </c>
      <c r="D12" s="34">
        <v>69</v>
      </c>
      <c r="E12" s="23" t="s">
        <v>20</v>
      </c>
      <c r="F12" s="35" t="s">
        <v>21</v>
      </c>
      <c r="G12" s="33">
        <v>7045</v>
      </c>
      <c r="H12" s="34" t="s">
        <v>15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55000</v>
      </c>
      <c r="B14" s="14" t="s">
        <v>15</v>
      </c>
      <c r="C14" s="33">
        <v>78510</v>
      </c>
      <c r="D14" s="34" t="s">
        <v>15</v>
      </c>
      <c r="E14" s="23" t="s">
        <v>24</v>
      </c>
      <c r="F14" s="35" t="s">
        <v>25</v>
      </c>
      <c r="G14" s="33">
        <v>8412</v>
      </c>
      <c r="H14" s="34" t="s">
        <v>15</v>
      </c>
    </row>
    <row r="15" spans="1:8" ht="18.75">
      <c r="A15" s="38">
        <v>2000</v>
      </c>
      <c r="B15" s="14" t="s">
        <v>15</v>
      </c>
      <c r="C15" s="37">
        <v>3240</v>
      </c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13258000</v>
      </c>
      <c r="B16" s="14" t="s">
        <v>15</v>
      </c>
      <c r="C16" s="37">
        <v>10409848</v>
      </c>
      <c r="D16" s="34" t="s">
        <v>15</v>
      </c>
      <c r="E16" s="23" t="s">
        <v>28</v>
      </c>
      <c r="F16" s="35" t="s">
        <v>29</v>
      </c>
      <c r="G16" s="37">
        <v>260877</v>
      </c>
      <c r="H16" s="34">
        <v>75</v>
      </c>
    </row>
    <row r="17" spans="1:8" ht="18.75">
      <c r="A17" s="32">
        <v>12000000</v>
      </c>
      <c r="B17" s="14" t="s">
        <v>15</v>
      </c>
      <c r="C17" s="37">
        <v>9294219</v>
      </c>
      <c r="D17" s="34" t="s">
        <v>15</v>
      </c>
      <c r="E17" s="23" t="s">
        <v>30</v>
      </c>
      <c r="F17" s="35" t="s">
        <v>31</v>
      </c>
      <c r="G17" s="37"/>
      <c r="H17" s="34"/>
    </row>
    <row r="18" spans="1:8" ht="18.75">
      <c r="A18" s="39">
        <f>SUM(A10:A17)</f>
        <v>26500000</v>
      </c>
      <c r="B18" s="40" t="s">
        <v>15</v>
      </c>
      <c r="C18" s="41">
        <f>SUM(C10:C17)+INT(SUM(D10:D17)/100)</f>
        <v>20505191</v>
      </c>
      <c r="D18" s="42">
        <f>MOD(SUM(D10:D17),100)</f>
        <v>93</v>
      </c>
      <c r="E18" s="23"/>
      <c r="F18" s="43"/>
      <c r="G18" s="44">
        <f>SUM(G10:G17)+INT(SUM(H10:H17)/100)</f>
        <v>280513</v>
      </c>
      <c r="H18" s="42">
        <f>MOD(SUM(H10:H17),100)</f>
        <v>50</v>
      </c>
    </row>
    <row r="19" spans="1:8" ht="18.75">
      <c r="A19" s="32"/>
      <c r="B19" s="14"/>
      <c r="C19" s="37">
        <v>4349280</v>
      </c>
      <c r="D19" s="34" t="s">
        <v>15</v>
      </c>
      <c r="E19" s="23" t="s">
        <v>32</v>
      </c>
      <c r="F19" s="35" t="s">
        <v>33</v>
      </c>
      <c r="G19" s="37">
        <v>39450</v>
      </c>
      <c r="H19" s="34" t="s">
        <v>15</v>
      </c>
    </row>
    <row r="20" spans="1:8" ht="18.75">
      <c r="A20" s="32"/>
      <c r="B20" s="14"/>
      <c r="C20" s="37"/>
      <c r="D20" s="34"/>
      <c r="E20" s="45" t="s">
        <v>34</v>
      </c>
      <c r="F20" s="35" t="s">
        <v>35</v>
      </c>
      <c r="G20" s="37"/>
      <c r="H20" s="34"/>
    </row>
    <row r="21" spans="1:8" ht="18.75">
      <c r="A21" s="36"/>
      <c r="B21" s="23"/>
      <c r="C21" s="37">
        <v>540</v>
      </c>
      <c r="D21" s="46" t="s">
        <v>15</v>
      </c>
      <c r="E21" s="23" t="s">
        <v>36</v>
      </c>
      <c r="F21" s="35" t="s">
        <v>37</v>
      </c>
      <c r="G21" s="37"/>
      <c r="H21" s="46"/>
    </row>
    <row r="22" spans="1:8" ht="18.75">
      <c r="A22" s="36"/>
      <c r="B22" s="23"/>
      <c r="C22" s="33"/>
      <c r="D22" s="46"/>
      <c r="E22" s="23" t="s">
        <v>38</v>
      </c>
      <c r="F22" s="35" t="s">
        <v>39</v>
      </c>
      <c r="G22" s="33"/>
      <c r="H22" s="46"/>
    </row>
    <row r="23" spans="1:8" ht="18.75">
      <c r="A23" s="36"/>
      <c r="B23" s="23"/>
      <c r="C23" s="37">
        <v>400</v>
      </c>
      <c r="D23" s="46" t="s">
        <v>15</v>
      </c>
      <c r="E23" s="23" t="s">
        <v>40</v>
      </c>
      <c r="F23" s="35" t="s">
        <v>41</v>
      </c>
      <c r="G23" s="37"/>
      <c r="H23" s="46"/>
    </row>
    <row r="24" spans="1:8" ht="18.75">
      <c r="A24" s="36"/>
      <c r="B24" s="23"/>
      <c r="C24" s="37">
        <v>848396</v>
      </c>
      <c r="D24" s="46" t="s">
        <v>15</v>
      </c>
      <c r="E24" s="23" t="s">
        <v>42</v>
      </c>
      <c r="F24" s="35" t="s">
        <v>43</v>
      </c>
      <c r="G24" s="37">
        <v>123928</v>
      </c>
      <c r="H24" s="46" t="s">
        <v>15</v>
      </c>
    </row>
    <row r="25" spans="1:8" ht="18.75">
      <c r="A25" s="36"/>
      <c r="B25" s="23"/>
      <c r="C25" s="37">
        <v>1215720</v>
      </c>
      <c r="D25" s="46" t="s">
        <v>15</v>
      </c>
      <c r="E25" s="23" t="s">
        <v>44</v>
      </c>
      <c r="F25" s="35" t="s">
        <v>45</v>
      </c>
      <c r="G25" s="37"/>
      <c r="H25" s="46"/>
    </row>
    <row r="26" spans="1:8" ht="18.75">
      <c r="A26" s="47"/>
      <c r="B26" s="14"/>
      <c r="C26" s="37"/>
      <c r="D26" s="46"/>
      <c r="E26" s="23" t="s">
        <v>46</v>
      </c>
      <c r="F26" s="35" t="s">
        <v>47</v>
      </c>
      <c r="G26" s="37"/>
      <c r="H26" s="46"/>
    </row>
    <row r="27" spans="1:8" ht="18.75">
      <c r="A27" s="47"/>
      <c r="B27" s="14"/>
      <c r="C27" s="37"/>
      <c r="D27" s="46"/>
      <c r="E27" s="23" t="s">
        <v>48</v>
      </c>
      <c r="F27" s="35" t="s">
        <v>49</v>
      </c>
      <c r="G27" s="37"/>
      <c r="H27" s="46"/>
    </row>
    <row r="28" spans="1:8" ht="18.75">
      <c r="A28" s="36"/>
      <c r="B28" s="23"/>
      <c r="C28" s="37"/>
      <c r="D28" s="46"/>
      <c r="E28" s="23" t="s">
        <v>50</v>
      </c>
      <c r="F28" s="35" t="s">
        <v>51</v>
      </c>
      <c r="G28" s="37"/>
      <c r="H28" s="46"/>
    </row>
    <row r="29" spans="1:8" ht="18.75">
      <c r="A29" s="36"/>
      <c r="B29" s="23"/>
      <c r="C29" s="37"/>
      <c r="D29" s="46"/>
      <c r="E29" s="23" t="s">
        <v>52</v>
      </c>
      <c r="F29" s="35" t="s">
        <v>53</v>
      </c>
      <c r="G29" s="37"/>
      <c r="H29" s="46"/>
    </row>
    <row r="30" spans="1:8" ht="18.75">
      <c r="A30" s="36"/>
      <c r="B30" s="23"/>
      <c r="C30" s="37">
        <v>3888490</v>
      </c>
      <c r="D30" s="34">
        <v>92</v>
      </c>
      <c r="E30" s="23" t="s">
        <v>54</v>
      </c>
      <c r="F30" s="35" t="s">
        <v>55</v>
      </c>
      <c r="G30" s="37">
        <v>462467</v>
      </c>
      <c r="H30" s="34">
        <v>78</v>
      </c>
    </row>
    <row r="31" spans="1:8" ht="18.75">
      <c r="A31" s="36"/>
      <c r="B31" s="23"/>
      <c r="C31" s="37">
        <v>64738</v>
      </c>
      <c r="D31" s="46">
        <v>75</v>
      </c>
      <c r="E31" s="23" t="s">
        <v>56</v>
      </c>
      <c r="F31" s="35" t="s">
        <v>57</v>
      </c>
      <c r="G31" s="37">
        <v>2475</v>
      </c>
      <c r="H31" s="46" t="s">
        <v>15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/>
      <c r="D33" s="34"/>
      <c r="E33" s="23" t="s">
        <v>60</v>
      </c>
      <c r="F33" s="35"/>
      <c r="G33" s="37"/>
      <c r="H33" s="34"/>
    </row>
    <row r="34" spans="1:8" ht="18.75">
      <c r="A34" s="36"/>
      <c r="B34" s="23"/>
      <c r="C34" s="37"/>
      <c r="D34" s="34"/>
      <c r="E34" s="23" t="s">
        <v>61</v>
      </c>
      <c r="F34" s="35" t="s">
        <v>62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46"/>
      <c r="E36" s="23"/>
      <c r="F36" s="35"/>
      <c r="G36" s="37"/>
      <c r="H36" s="46"/>
    </row>
    <row r="37" spans="1:8" ht="18.75">
      <c r="A37" s="23"/>
      <c r="B37" s="23"/>
      <c r="C37" s="48"/>
      <c r="D37" s="46"/>
      <c r="E37" s="23"/>
      <c r="F37" s="49"/>
      <c r="G37" s="48"/>
      <c r="H37" s="46"/>
    </row>
    <row r="38" spans="1:8" ht="18.75">
      <c r="A38" s="30"/>
      <c r="B38" s="50"/>
      <c r="C38" s="51">
        <f>SUM(C19:C37)+INT(SUM(D19:D37)/100)</f>
        <v>10367565</v>
      </c>
      <c r="D38" s="42">
        <f>MOD(SUM(D19:D37),100)</f>
        <v>67</v>
      </c>
      <c r="E38" s="30"/>
      <c r="F38" s="30"/>
      <c r="G38" s="51">
        <f>SUM(G19:G37)+INT(SUM(H19:H37)/100)</f>
        <v>628320</v>
      </c>
      <c r="H38" s="42">
        <f>MOD(SUM(H19:H37),100)</f>
        <v>78</v>
      </c>
    </row>
    <row r="39" spans="1:8" ht="18.75">
      <c r="A39" s="52"/>
      <c r="B39" s="53"/>
      <c r="C39" s="54">
        <f>SUM(C18+C38)+INT(SUM(D18+D38)/100)</f>
        <v>30872757</v>
      </c>
      <c r="D39" s="55">
        <f>MOD(SUM(D18+D38),100)</f>
        <v>60</v>
      </c>
      <c r="E39" s="56" t="s">
        <v>63</v>
      </c>
      <c r="G39" s="57">
        <f>SUM(G18+G38)+INT(SUM(H18+H38)/100)</f>
        <v>908834</v>
      </c>
      <c r="H39" s="55">
        <f>MOD(SUM(H18+H38),100)</f>
        <v>28</v>
      </c>
    </row>
    <row r="40" spans="1:8" ht="19.5" thickBot="1">
      <c r="A40" s="19"/>
      <c r="B40" s="19"/>
      <c r="C40" s="58"/>
      <c r="D40" s="58"/>
      <c r="G40" s="58"/>
      <c r="H40" s="58"/>
    </row>
    <row r="41" spans="1:8" ht="19.5" customHeight="1" thickTop="1">
      <c r="A41" s="8" t="s">
        <v>5</v>
      </c>
      <c r="B41" s="9"/>
      <c r="C41" s="9"/>
      <c r="D41" s="10"/>
      <c r="E41" s="11"/>
      <c r="F41" s="11"/>
      <c r="G41" s="8" t="s">
        <v>6</v>
      </c>
      <c r="H41" s="10"/>
    </row>
    <row r="42" spans="1:8" ht="17.25" customHeight="1">
      <c r="A42" s="12" t="s">
        <v>7</v>
      </c>
      <c r="B42" s="13"/>
      <c r="C42" s="12" t="s">
        <v>8</v>
      </c>
      <c r="D42" s="13"/>
      <c r="E42" s="14" t="s">
        <v>9</v>
      </c>
      <c r="F42" s="15" t="s">
        <v>10</v>
      </c>
      <c r="G42" s="16" t="s">
        <v>8</v>
      </c>
      <c r="H42" s="16"/>
    </row>
    <row r="43" spans="1:8" ht="18" customHeight="1" thickBot="1">
      <c r="A43" s="17" t="s">
        <v>11</v>
      </c>
      <c r="B43" s="18"/>
      <c r="C43" s="17" t="s">
        <v>11</v>
      </c>
      <c r="D43" s="18"/>
      <c r="E43" s="19"/>
      <c r="F43" s="20" t="s">
        <v>12</v>
      </c>
      <c r="G43" s="21" t="s">
        <v>11</v>
      </c>
      <c r="H43" s="21"/>
    </row>
    <row r="44" spans="1:8" ht="17.25" customHeight="1" thickTop="1">
      <c r="A44" s="59"/>
      <c r="B44" s="60"/>
      <c r="C44" s="61"/>
      <c r="D44" s="62"/>
      <c r="E44" s="63" t="s">
        <v>65</v>
      </c>
      <c r="F44" s="60"/>
      <c r="G44" s="61"/>
      <c r="H44" s="64"/>
    </row>
    <row r="45" spans="1:8" ht="19.5" customHeight="1">
      <c r="A45" s="65">
        <v>2454590</v>
      </c>
      <c r="B45" s="14" t="s">
        <v>15</v>
      </c>
      <c r="C45" s="33">
        <v>1991808</v>
      </c>
      <c r="D45" s="34" t="s">
        <v>15</v>
      </c>
      <c r="E45" s="23" t="s">
        <v>66</v>
      </c>
      <c r="F45" s="35" t="s">
        <v>67</v>
      </c>
      <c r="G45" s="33">
        <v>14571</v>
      </c>
      <c r="H45" s="34" t="s">
        <v>15</v>
      </c>
    </row>
    <row r="46" spans="1:8" ht="19.5" customHeight="1">
      <c r="A46" s="65">
        <v>2524640</v>
      </c>
      <c r="B46" s="14" t="s">
        <v>15</v>
      </c>
      <c r="C46" s="33">
        <v>1968480</v>
      </c>
      <c r="D46" s="34" t="s">
        <v>15</v>
      </c>
      <c r="E46" s="23" t="s">
        <v>68</v>
      </c>
      <c r="F46" s="35" t="s">
        <v>69</v>
      </c>
      <c r="G46" s="33">
        <v>218720</v>
      </c>
      <c r="H46" s="34" t="s">
        <v>15</v>
      </c>
    </row>
    <row r="47" spans="1:8" ht="19.5" customHeight="1">
      <c r="A47" s="65">
        <v>9015440</v>
      </c>
      <c r="B47" s="14" t="s">
        <v>15</v>
      </c>
      <c r="C47" s="33">
        <v>6425964</v>
      </c>
      <c r="D47" s="34" t="s">
        <v>15</v>
      </c>
      <c r="E47" s="23" t="s">
        <v>70</v>
      </c>
      <c r="F47" s="35" t="s">
        <v>71</v>
      </c>
      <c r="G47" s="33">
        <v>725002</v>
      </c>
      <c r="H47" s="34" t="s">
        <v>15</v>
      </c>
    </row>
    <row r="48" spans="1:8" ht="19.5" customHeight="1">
      <c r="A48" s="38">
        <v>823600</v>
      </c>
      <c r="B48" s="14" t="s">
        <v>15</v>
      </c>
      <c r="C48" s="66">
        <v>302380</v>
      </c>
      <c r="D48" s="34" t="s">
        <v>15</v>
      </c>
      <c r="E48" s="23" t="s">
        <v>72</v>
      </c>
      <c r="F48" s="35" t="s">
        <v>73</v>
      </c>
      <c r="G48" s="66">
        <v>42406</v>
      </c>
      <c r="H48" s="34" t="s">
        <v>15</v>
      </c>
    </row>
    <row r="49" spans="1:8" ht="19.5" customHeight="1">
      <c r="A49" s="65">
        <v>4432600</v>
      </c>
      <c r="B49" s="14" t="s">
        <v>15</v>
      </c>
      <c r="C49" s="33">
        <v>2623830</v>
      </c>
      <c r="D49" s="34">
        <v>64</v>
      </c>
      <c r="E49" s="23" t="s">
        <v>74</v>
      </c>
      <c r="F49" s="35" t="s">
        <v>75</v>
      </c>
      <c r="G49" s="33">
        <v>329124</v>
      </c>
      <c r="H49" s="34">
        <v>38</v>
      </c>
    </row>
    <row r="50" spans="1:8" ht="19.5" customHeight="1">
      <c r="A50" s="38">
        <v>2769230</v>
      </c>
      <c r="B50" s="14" t="s">
        <v>15</v>
      </c>
      <c r="C50" s="66">
        <v>928952</v>
      </c>
      <c r="D50" s="34">
        <v>1</v>
      </c>
      <c r="E50" s="23" t="s">
        <v>76</v>
      </c>
      <c r="F50" s="35" t="s">
        <v>77</v>
      </c>
      <c r="G50" s="66">
        <v>194853</v>
      </c>
      <c r="H50" s="34" t="s">
        <v>15</v>
      </c>
    </row>
    <row r="51" spans="1:8" ht="19.5" customHeight="1">
      <c r="A51" s="65">
        <v>555000</v>
      </c>
      <c r="B51" s="14" t="s">
        <v>15</v>
      </c>
      <c r="C51" s="37">
        <v>333331</v>
      </c>
      <c r="D51" s="34">
        <v>10</v>
      </c>
      <c r="E51" s="23" t="s">
        <v>78</v>
      </c>
      <c r="F51" s="35" t="s">
        <v>79</v>
      </c>
      <c r="G51" s="37">
        <v>56599</v>
      </c>
      <c r="H51" s="34">
        <v>66</v>
      </c>
    </row>
    <row r="52" spans="1:8" ht="19.5" customHeight="1">
      <c r="A52" s="65">
        <v>564000</v>
      </c>
      <c r="B52" s="14" t="s">
        <v>15</v>
      </c>
      <c r="C52" s="37">
        <v>177829</v>
      </c>
      <c r="D52" s="34" t="s">
        <v>15</v>
      </c>
      <c r="E52" s="23" t="s">
        <v>80</v>
      </c>
      <c r="F52" s="35" t="s">
        <v>81</v>
      </c>
      <c r="G52" s="37">
        <v>40200</v>
      </c>
      <c r="H52" s="34" t="s">
        <v>15</v>
      </c>
    </row>
    <row r="53" spans="1:8" ht="19.5" customHeight="1">
      <c r="A53" s="65">
        <v>2325900</v>
      </c>
      <c r="B53" s="14" t="s">
        <v>15</v>
      </c>
      <c r="C53" s="37">
        <v>1154700</v>
      </c>
      <c r="D53" s="34" t="s">
        <v>15</v>
      </c>
      <c r="E53" s="23" t="s">
        <v>82</v>
      </c>
      <c r="F53" s="35" t="s">
        <v>83</v>
      </c>
      <c r="G53" s="37">
        <v>450900</v>
      </c>
      <c r="H53" s="34" t="s">
        <v>15</v>
      </c>
    </row>
    <row r="54" spans="1:8" ht="19.5" customHeight="1">
      <c r="A54" s="65">
        <v>20000</v>
      </c>
      <c r="B54" s="14" t="s">
        <v>15</v>
      </c>
      <c r="C54" s="37"/>
      <c r="D54" s="34"/>
      <c r="E54" s="23" t="s">
        <v>84</v>
      </c>
      <c r="F54" s="35" t="s">
        <v>85</v>
      </c>
      <c r="G54" s="37"/>
      <c r="H54" s="34"/>
    </row>
    <row r="55" spans="1:8" ht="19.5" customHeight="1">
      <c r="A55" s="65">
        <v>1015000</v>
      </c>
      <c r="B55" s="14" t="s">
        <v>15</v>
      </c>
      <c r="C55" s="37">
        <v>828000</v>
      </c>
      <c r="D55" s="34" t="s">
        <v>15</v>
      </c>
      <c r="E55" s="23" t="s">
        <v>86</v>
      </c>
      <c r="F55" s="35" t="s">
        <v>87</v>
      </c>
      <c r="G55" s="37">
        <v>408000</v>
      </c>
      <c r="H55" s="34" t="s">
        <v>15</v>
      </c>
    </row>
    <row r="56" spans="1:8" ht="19.5" customHeight="1">
      <c r="A56" s="67">
        <f>SUM(A45:A55)</f>
        <v>26500000</v>
      </c>
      <c r="B56" s="40" t="s">
        <v>15</v>
      </c>
      <c r="C56" s="68">
        <f>SUM(C44:C55)+INT(SUM(D44:D55)/100)</f>
        <v>16735274</v>
      </c>
      <c r="D56" s="42">
        <f>MOD(SUM(D44:D55),100)</f>
        <v>75</v>
      </c>
      <c r="E56" s="23"/>
      <c r="F56" s="35"/>
      <c r="G56" s="44">
        <f>SUM(G44:G55)+INT(SUM(H44:H55)/100)</f>
        <v>2480376</v>
      </c>
      <c r="H56" s="42">
        <f>MOD(SUM(H44:H55),100)</f>
        <v>4</v>
      </c>
    </row>
    <row r="57" spans="1:8" ht="19.5" customHeight="1">
      <c r="A57" s="38"/>
      <c r="B57" s="14"/>
      <c r="C57" s="37">
        <v>2956920</v>
      </c>
      <c r="D57" s="46" t="s">
        <v>15</v>
      </c>
      <c r="E57" s="23" t="s">
        <v>88</v>
      </c>
      <c r="F57" s="35" t="s">
        <v>67</v>
      </c>
      <c r="G57" s="37">
        <v>329650</v>
      </c>
      <c r="H57" s="46" t="s">
        <v>15</v>
      </c>
    </row>
    <row r="58" spans="1:8" ht="19.5" customHeight="1">
      <c r="A58" s="38"/>
      <c r="B58" s="14"/>
      <c r="C58" s="37">
        <v>209000</v>
      </c>
      <c r="D58" s="46" t="s">
        <v>15</v>
      </c>
      <c r="E58" s="69" t="s">
        <v>89</v>
      </c>
      <c r="F58" s="35" t="s">
        <v>71</v>
      </c>
      <c r="G58" s="37"/>
      <c r="H58" s="46"/>
    </row>
    <row r="59" spans="1:8" ht="19.5" customHeight="1">
      <c r="A59" s="38"/>
      <c r="B59" s="14"/>
      <c r="C59" s="37"/>
      <c r="D59" s="46"/>
      <c r="E59" s="23" t="s">
        <v>90</v>
      </c>
      <c r="F59" s="35" t="s">
        <v>81</v>
      </c>
      <c r="G59" s="37"/>
      <c r="H59" s="46"/>
    </row>
    <row r="60" spans="1:8" ht="19.5" customHeight="1">
      <c r="A60" s="38"/>
      <c r="B60" s="14"/>
      <c r="C60" s="37"/>
      <c r="D60" s="46"/>
      <c r="E60" s="23" t="s">
        <v>91</v>
      </c>
      <c r="F60" s="35" t="s">
        <v>75</v>
      </c>
      <c r="G60" s="37"/>
      <c r="H60" s="46"/>
    </row>
    <row r="61" spans="1:8" ht="19.5" customHeight="1">
      <c r="A61" s="38"/>
      <c r="B61" s="14"/>
      <c r="C61" s="37"/>
      <c r="D61" s="46"/>
      <c r="E61" s="23" t="s">
        <v>92</v>
      </c>
      <c r="F61" s="35" t="s">
        <v>75</v>
      </c>
      <c r="G61" s="37"/>
      <c r="H61" s="46"/>
    </row>
    <row r="62" spans="1:8" ht="19.5" customHeight="1">
      <c r="A62" s="38"/>
      <c r="B62" s="14"/>
      <c r="C62" s="37"/>
      <c r="D62" s="46"/>
      <c r="E62" s="23" t="s">
        <v>93</v>
      </c>
      <c r="F62" s="35" t="s">
        <v>77</v>
      </c>
      <c r="G62" s="37"/>
      <c r="H62" s="46"/>
    </row>
    <row r="63" spans="1:8" ht="19.5" customHeight="1">
      <c r="A63" s="38"/>
      <c r="B63" s="14"/>
      <c r="C63" s="37"/>
      <c r="D63" s="46"/>
      <c r="E63" s="23" t="s">
        <v>36</v>
      </c>
      <c r="F63" s="35" t="s">
        <v>37</v>
      </c>
      <c r="G63" s="37"/>
      <c r="H63" s="46"/>
    </row>
    <row r="64" spans="1:8" ht="19.5" customHeight="1">
      <c r="A64" s="38"/>
      <c r="B64" s="14"/>
      <c r="C64" s="37"/>
      <c r="D64" s="46"/>
      <c r="E64" s="70" t="s">
        <v>40</v>
      </c>
      <c r="F64" s="14">
        <v>110603</v>
      </c>
      <c r="G64" s="37"/>
      <c r="H64" s="46"/>
    </row>
    <row r="65" spans="1:8" ht="19.5" customHeight="1">
      <c r="A65" s="38"/>
      <c r="B65" s="14"/>
      <c r="C65" s="37">
        <v>888596</v>
      </c>
      <c r="D65" s="46" t="s">
        <v>15</v>
      </c>
      <c r="E65" s="23" t="s">
        <v>42</v>
      </c>
      <c r="F65" s="35" t="s">
        <v>43</v>
      </c>
      <c r="G65" s="37">
        <v>77328</v>
      </c>
      <c r="H65" s="46" t="s">
        <v>15</v>
      </c>
    </row>
    <row r="66" spans="1:8" ht="19.5" customHeight="1">
      <c r="A66" s="38"/>
      <c r="B66" s="14"/>
      <c r="C66" s="37">
        <v>1396930</v>
      </c>
      <c r="D66" s="46" t="s">
        <v>15</v>
      </c>
      <c r="E66" s="23" t="s">
        <v>44</v>
      </c>
      <c r="F66" s="35" t="s">
        <v>45</v>
      </c>
      <c r="G66" s="37">
        <v>39000</v>
      </c>
      <c r="H66" s="46" t="s">
        <v>15</v>
      </c>
    </row>
    <row r="67" spans="1:8" ht="19.5" customHeight="1">
      <c r="A67" s="38"/>
      <c r="B67" s="14"/>
      <c r="C67" s="37">
        <v>411155</v>
      </c>
      <c r="D67" s="46">
        <v>49</v>
      </c>
      <c r="E67" s="23" t="s">
        <v>58</v>
      </c>
      <c r="F67" s="35" t="s">
        <v>59</v>
      </c>
      <c r="G67" s="37"/>
      <c r="H67" s="46"/>
    </row>
    <row r="68" spans="1:8" ht="19.5" customHeight="1">
      <c r="A68" s="38"/>
      <c r="B68" s="14"/>
      <c r="C68" s="37"/>
      <c r="D68" s="46"/>
      <c r="E68" s="23" t="s">
        <v>48</v>
      </c>
      <c r="F68" s="35" t="s">
        <v>49</v>
      </c>
      <c r="G68" s="37"/>
      <c r="H68" s="46"/>
    </row>
    <row r="69" spans="1:8" ht="19.5" customHeight="1">
      <c r="A69" s="38"/>
      <c r="B69" s="14"/>
      <c r="C69" s="37">
        <v>873190</v>
      </c>
      <c r="D69" s="46" t="s">
        <v>15</v>
      </c>
      <c r="E69" s="23" t="s">
        <v>94</v>
      </c>
      <c r="F69" s="35" t="s">
        <v>51</v>
      </c>
      <c r="G69" s="37"/>
      <c r="H69" s="46"/>
    </row>
    <row r="70" spans="1:8" ht="19.5" customHeight="1">
      <c r="A70" s="38"/>
      <c r="B70" s="14"/>
      <c r="C70" s="37"/>
      <c r="D70" s="46"/>
      <c r="E70" s="23" t="s">
        <v>52</v>
      </c>
      <c r="F70" s="35" t="s">
        <v>53</v>
      </c>
      <c r="G70" s="37"/>
      <c r="H70" s="46"/>
    </row>
    <row r="71" spans="1:8" ht="19.5" customHeight="1">
      <c r="A71" s="38"/>
      <c r="B71" s="14"/>
      <c r="C71" s="37">
        <v>3869504</v>
      </c>
      <c r="D71" s="34">
        <v>29</v>
      </c>
      <c r="E71" s="23" t="s">
        <v>95</v>
      </c>
      <c r="F71" s="35" t="s">
        <v>55</v>
      </c>
      <c r="G71" s="37">
        <v>445192</v>
      </c>
      <c r="H71" s="34">
        <v>91</v>
      </c>
    </row>
    <row r="72" spans="1:8" ht="19.5" customHeight="1">
      <c r="A72" s="38"/>
      <c r="B72" s="14"/>
      <c r="C72" s="37">
        <v>1094500</v>
      </c>
      <c r="D72" s="46" t="s">
        <v>15</v>
      </c>
      <c r="E72" s="23" t="s">
        <v>96</v>
      </c>
      <c r="F72" s="35" t="s">
        <v>57</v>
      </c>
      <c r="G72" s="37">
        <v>659500</v>
      </c>
      <c r="H72" s="46" t="s">
        <v>15</v>
      </c>
    </row>
    <row r="73" spans="1:8" ht="19.5" customHeight="1">
      <c r="A73" s="65"/>
      <c r="B73" s="23"/>
      <c r="C73" s="33"/>
      <c r="D73" s="46"/>
      <c r="E73" s="23" t="s">
        <v>60</v>
      </c>
      <c r="F73" s="35"/>
      <c r="G73" s="33"/>
      <c r="H73" s="46"/>
    </row>
    <row r="74" spans="1:8" ht="19.5" customHeight="1">
      <c r="A74" s="65"/>
      <c r="B74" s="23"/>
      <c r="C74" s="33"/>
      <c r="D74" s="46"/>
      <c r="E74" s="70" t="s">
        <v>61</v>
      </c>
      <c r="F74" s="49" t="s">
        <v>62</v>
      </c>
      <c r="G74" s="33"/>
      <c r="H74" s="46"/>
    </row>
    <row r="75" spans="1:8" ht="19.5" customHeight="1">
      <c r="A75" s="71"/>
      <c r="B75" s="30"/>
      <c r="C75" s="51">
        <f>SUM(C57:C74)+INT(SUM(D57:D74)/100)</f>
        <v>11699795</v>
      </c>
      <c r="D75" s="42">
        <f>MOD(SUM(D57:D74),100)</f>
        <v>78</v>
      </c>
      <c r="E75" s="70"/>
      <c r="F75" s="30"/>
      <c r="G75" s="51">
        <f>SUM(G57:G74)+INT(SUM(H57:H74)/100)</f>
        <v>1550670</v>
      </c>
      <c r="H75" s="42">
        <f>MOD(SUM(H57:H74),100)</f>
        <v>91</v>
      </c>
    </row>
    <row r="76" spans="1:8" ht="19.5" customHeight="1">
      <c r="A76" s="72"/>
      <c r="B76" s="73"/>
      <c r="C76" s="74">
        <f>SUM(C56+C75)+INT(SUM(D56+D75)/100)</f>
        <v>28435070</v>
      </c>
      <c r="D76" s="75">
        <f>MOD(SUM(D56+D75),100)</f>
        <v>53</v>
      </c>
      <c r="E76" s="76" t="s">
        <v>97</v>
      </c>
      <c r="F76" s="77"/>
      <c r="G76" s="74">
        <f>SUM(G56+G75)+INT(SUM(H56+H75)/100)</f>
        <v>4031046</v>
      </c>
      <c r="H76" s="75">
        <f>MOD(SUM(H56+H75),100)</f>
        <v>95</v>
      </c>
    </row>
    <row r="77" spans="1:8" ht="19.5" customHeight="1">
      <c r="A77" s="78"/>
      <c r="B77" s="78"/>
      <c r="C77" s="54">
        <v>2437687</v>
      </c>
      <c r="D77" s="34">
        <v>7</v>
      </c>
      <c r="E77" s="76" t="s">
        <v>98</v>
      </c>
      <c r="F77" s="77"/>
      <c r="G77" s="79"/>
      <c r="H77" s="55"/>
    </row>
    <row r="78" spans="3:8" ht="19.5" customHeight="1">
      <c r="C78" s="33"/>
      <c r="D78" s="33"/>
      <c r="E78" s="70" t="s">
        <v>99</v>
      </c>
      <c r="G78" s="80"/>
      <c r="H78" s="28"/>
    </row>
    <row r="79" spans="3:8" ht="19.5" customHeight="1">
      <c r="C79" s="68"/>
      <c r="D79" s="81"/>
      <c r="E79" s="76" t="s">
        <v>100</v>
      </c>
      <c r="F79" s="77"/>
      <c r="G79" s="79" t="s">
        <v>101</v>
      </c>
      <c r="H79" s="55" t="s">
        <v>102</v>
      </c>
    </row>
    <row r="80" spans="1:8" ht="19.5" customHeight="1" thickBot="1">
      <c r="A80" s="82"/>
      <c r="B80" s="82"/>
      <c r="C80" s="83">
        <f>SUM(C8+C39-C76)+INT(SUM(D8+D39-D76)/100)</f>
        <v>29190620</v>
      </c>
      <c r="D80" s="84">
        <f>MOD(SUM(D8+D39-D76),100)</f>
        <v>50</v>
      </c>
      <c r="E80" s="5" t="s">
        <v>103</v>
      </c>
      <c r="F80" s="82"/>
      <c r="G80" s="85">
        <f>SUM(G8+G39-G76)+INT(SUM(H8+H39-H76)/100)</f>
        <v>29190620</v>
      </c>
      <c r="H80" s="84">
        <f>MOD(SUM(H8+H39-H76),100)</f>
        <v>50</v>
      </c>
    </row>
    <row r="81" spans="3:8" ht="19.5" thickTop="1">
      <c r="C81" s="86"/>
      <c r="D81" s="86"/>
      <c r="G81" s="86"/>
      <c r="H81" s="86"/>
    </row>
    <row r="82" spans="7:8" ht="18.75">
      <c r="G82" s="86"/>
      <c r="H82" s="86"/>
    </row>
    <row r="83" spans="7:8" ht="18.75">
      <c r="G83" s="86"/>
      <c r="H83" s="86"/>
    </row>
    <row r="84" spans="7:8" ht="18.75">
      <c r="G84" s="86"/>
      <c r="H84" s="86"/>
    </row>
  </sheetData>
  <sheetProtection/>
  <mergeCells count="20">
    <mergeCell ref="A43:B43"/>
    <mergeCell ref="C43:D43"/>
    <mergeCell ref="G43:H43"/>
    <mergeCell ref="E76:F76"/>
    <mergeCell ref="E77:F77"/>
    <mergeCell ref="E79:F79"/>
    <mergeCell ref="A7:B7"/>
    <mergeCell ref="C7:D7"/>
    <mergeCell ref="G7:H7"/>
    <mergeCell ref="A41:D41"/>
    <mergeCell ref="G41:H41"/>
    <mergeCell ref="A42:B42"/>
    <mergeCell ref="C42:D42"/>
    <mergeCell ref="G42:H42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4.421875" style="88" customWidth="1"/>
    <col min="2" max="2" width="8.140625" style="88" customWidth="1"/>
    <col min="3" max="3" width="12.57421875" style="88" customWidth="1"/>
    <col min="4" max="4" width="4.00390625" style="88" customWidth="1"/>
    <col min="5" max="5" width="12.7109375" style="88" customWidth="1"/>
    <col min="6" max="6" width="4.7109375" style="88" bestFit="1" customWidth="1"/>
    <col min="7" max="9" width="9.00390625" style="88" customWidth="1"/>
    <col min="10" max="10" width="13.421875" style="88" customWidth="1"/>
    <col min="11" max="16384" width="9.00390625" style="88" customWidth="1"/>
  </cols>
  <sheetData>
    <row r="1" spans="1:6" ht="21">
      <c r="A1" s="87" t="s">
        <v>104</v>
      </c>
      <c r="B1" s="87"/>
      <c r="C1" s="87"/>
      <c r="D1" s="87"/>
      <c r="E1" s="87"/>
      <c r="F1" s="87"/>
    </row>
    <row r="2" spans="1:6" ht="21">
      <c r="A2" s="87" t="s">
        <v>105</v>
      </c>
      <c r="B2" s="87"/>
      <c r="C2" s="87"/>
      <c r="D2" s="87"/>
      <c r="E2" s="87"/>
      <c r="F2" s="87"/>
    </row>
    <row r="3" spans="1:6" ht="21">
      <c r="A3" s="89">
        <v>41820</v>
      </c>
      <c r="B3" s="89"/>
      <c r="C3" s="89"/>
      <c r="D3" s="89"/>
      <c r="E3" s="89"/>
      <c r="F3" s="89"/>
    </row>
    <row r="4" spans="1:6" ht="21">
      <c r="A4" s="90" t="s">
        <v>9</v>
      </c>
      <c r="B4" s="90" t="s">
        <v>106</v>
      </c>
      <c r="C4" s="91" t="s">
        <v>107</v>
      </c>
      <c r="D4" s="90"/>
      <c r="E4" s="90" t="s">
        <v>108</v>
      </c>
      <c r="F4" s="90"/>
    </row>
    <row r="5" spans="1:6" ht="21" customHeight="1">
      <c r="A5" s="92" t="s">
        <v>109</v>
      </c>
      <c r="B5" s="93" t="s">
        <v>110</v>
      </c>
      <c r="C5" s="94"/>
      <c r="D5" s="95"/>
      <c r="E5" s="94"/>
      <c r="F5" s="96"/>
    </row>
    <row r="6" spans="1:6" ht="21" customHeight="1">
      <c r="A6" s="92" t="s">
        <v>111</v>
      </c>
      <c r="B6" s="93" t="s">
        <v>112</v>
      </c>
      <c r="C6" s="94">
        <v>7775610</v>
      </c>
      <c r="D6" s="96">
        <v>72</v>
      </c>
      <c r="E6" s="94"/>
      <c r="F6" s="96"/>
    </row>
    <row r="7" spans="1:6" ht="21" customHeight="1">
      <c r="A7" s="97" t="s">
        <v>113</v>
      </c>
      <c r="B7" s="93" t="s">
        <v>114</v>
      </c>
      <c r="C7" s="94">
        <v>9136563</v>
      </c>
      <c r="D7" s="96">
        <v>40</v>
      </c>
      <c r="E7" s="94"/>
      <c r="F7" s="96"/>
    </row>
    <row r="8" spans="1:6" ht="21" customHeight="1">
      <c r="A8" s="97" t="s">
        <v>115</v>
      </c>
      <c r="B8" s="93" t="s">
        <v>112</v>
      </c>
      <c r="C8" s="94">
        <v>8690315</v>
      </c>
      <c r="D8" s="96">
        <v>42</v>
      </c>
      <c r="E8" s="94"/>
      <c r="F8" s="96"/>
    </row>
    <row r="9" spans="1:6" ht="21" customHeight="1">
      <c r="A9" s="97" t="s">
        <v>116</v>
      </c>
      <c r="B9" s="93" t="s">
        <v>112</v>
      </c>
      <c r="C9" s="94">
        <v>3588130</v>
      </c>
      <c r="D9" s="96">
        <v>96</v>
      </c>
      <c r="E9" s="94"/>
      <c r="F9" s="96"/>
    </row>
    <row r="10" spans="1:6" ht="21" customHeight="1">
      <c r="A10" s="92" t="s">
        <v>117</v>
      </c>
      <c r="B10" s="93" t="s">
        <v>118</v>
      </c>
      <c r="C10" s="94"/>
      <c r="D10" s="95"/>
      <c r="E10" s="94"/>
      <c r="F10" s="96"/>
    </row>
    <row r="11" spans="1:6" ht="21" customHeight="1">
      <c r="A11" s="92" t="s">
        <v>119</v>
      </c>
      <c r="B11" s="93" t="s">
        <v>37</v>
      </c>
      <c r="C11" s="94">
        <v>12000</v>
      </c>
      <c r="D11" s="95" t="s">
        <v>15</v>
      </c>
      <c r="E11" s="94"/>
      <c r="F11" s="96"/>
    </row>
    <row r="12" spans="1:6" ht="21" customHeight="1">
      <c r="A12" s="92" t="s">
        <v>120</v>
      </c>
      <c r="B12" s="93" t="s">
        <v>39</v>
      </c>
      <c r="C12" s="94"/>
      <c r="D12" s="95"/>
      <c r="E12" s="94"/>
      <c r="F12" s="96"/>
    </row>
    <row r="13" spans="1:6" ht="21" customHeight="1">
      <c r="A13" s="92" t="s">
        <v>121</v>
      </c>
      <c r="B13" s="93" t="s">
        <v>41</v>
      </c>
      <c r="C13" s="94">
        <v>0</v>
      </c>
      <c r="D13" s="95" t="s">
        <v>15</v>
      </c>
      <c r="E13" s="94"/>
      <c r="F13" s="96"/>
    </row>
    <row r="14" spans="1:6" ht="21" customHeight="1">
      <c r="A14" s="92" t="s">
        <v>44</v>
      </c>
      <c r="B14" s="93" t="s">
        <v>45</v>
      </c>
      <c r="C14" s="94">
        <v>40200</v>
      </c>
      <c r="D14" s="95" t="s">
        <v>15</v>
      </c>
      <c r="E14" s="94"/>
      <c r="F14" s="96"/>
    </row>
    <row r="15" spans="1:6" ht="21" customHeight="1">
      <c r="A15" s="92" t="s">
        <v>122</v>
      </c>
      <c r="B15" s="93" t="s">
        <v>43</v>
      </c>
      <c r="C15" s="94">
        <v>196210</v>
      </c>
      <c r="D15" s="95" t="s">
        <v>15</v>
      </c>
      <c r="E15" s="94"/>
      <c r="F15" s="96"/>
    </row>
    <row r="16" spans="1:6" ht="21" customHeight="1">
      <c r="A16" s="92" t="s">
        <v>61</v>
      </c>
      <c r="B16" s="93" t="s">
        <v>62</v>
      </c>
      <c r="C16" s="94"/>
      <c r="D16" s="95"/>
      <c r="E16" s="94"/>
      <c r="F16" s="96"/>
    </row>
    <row r="17" spans="1:6" ht="21" customHeight="1">
      <c r="A17" s="92" t="s">
        <v>123</v>
      </c>
      <c r="B17" s="93" t="s">
        <v>124</v>
      </c>
      <c r="C17" s="94"/>
      <c r="D17" s="95" t="s">
        <v>15</v>
      </c>
      <c r="E17" s="94"/>
      <c r="F17" s="96"/>
    </row>
    <row r="18" spans="1:6" ht="21" customHeight="1">
      <c r="A18" s="92" t="s">
        <v>125</v>
      </c>
      <c r="B18" s="93" t="s">
        <v>59</v>
      </c>
      <c r="C18" s="94">
        <v>3306591</v>
      </c>
      <c r="D18" s="95">
        <v>82</v>
      </c>
      <c r="E18" s="94"/>
      <c r="F18" s="96"/>
    </row>
    <row r="19" spans="1:6" ht="21" customHeight="1">
      <c r="A19" s="92" t="s">
        <v>60</v>
      </c>
      <c r="B19" s="93" t="s">
        <v>126</v>
      </c>
      <c r="C19" s="94"/>
      <c r="D19" s="95"/>
      <c r="E19" s="94"/>
      <c r="F19" s="96"/>
    </row>
    <row r="20" spans="1:6" ht="21" customHeight="1">
      <c r="A20" s="92" t="s">
        <v>127</v>
      </c>
      <c r="B20" s="98">
        <v>210200</v>
      </c>
      <c r="C20" s="94"/>
      <c r="D20" s="95"/>
      <c r="E20" s="94"/>
      <c r="F20" s="96"/>
    </row>
    <row r="21" spans="1:6" ht="21" customHeight="1">
      <c r="A21" s="92" t="s">
        <v>50</v>
      </c>
      <c r="B21" s="99" t="s">
        <v>51</v>
      </c>
      <c r="C21" s="94"/>
      <c r="D21" s="95"/>
      <c r="E21" s="94">
        <v>576000</v>
      </c>
      <c r="F21" s="96" t="s">
        <v>15</v>
      </c>
    </row>
    <row r="22" spans="1:6" ht="21" customHeight="1">
      <c r="A22" s="92" t="s">
        <v>52</v>
      </c>
      <c r="B22" s="99" t="s">
        <v>53</v>
      </c>
      <c r="C22" s="94"/>
      <c r="D22" s="95"/>
      <c r="E22" s="94"/>
      <c r="F22" s="96"/>
    </row>
    <row r="23" spans="1:6" ht="21" customHeight="1">
      <c r="A23" s="92" t="s">
        <v>128</v>
      </c>
      <c r="B23" s="93" t="s">
        <v>55</v>
      </c>
      <c r="C23" s="94"/>
      <c r="D23" s="95"/>
      <c r="E23" s="94">
        <v>298988</v>
      </c>
      <c r="F23" s="96">
        <v>39</v>
      </c>
    </row>
    <row r="24" spans="1:6" ht="21" customHeight="1">
      <c r="A24" s="92" t="s">
        <v>96</v>
      </c>
      <c r="B24" s="93" t="s">
        <v>57</v>
      </c>
      <c r="C24" s="94"/>
      <c r="D24" s="95"/>
      <c r="E24" s="94">
        <v>17950418</v>
      </c>
      <c r="F24" s="96">
        <v>46</v>
      </c>
    </row>
    <row r="25" spans="1:6" ht="21" customHeight="1">
      <c r="A25" s="92" t="s">
        <v>129</v>
      </c>
      <c r="B25" s="93" t="s">
        <v>130</v>
      </c>
      <c r="C25" s="94"/>
      <c r="D25" s="95"/>
      <c r="E25" s="94">
        <v>8966938</v>
      </c>
      <c r="F25" s="96">
        <v>29</v>
      </c>
    </row>
    <row r="26" spans="1:6" ht="21" customHeight="1">
      <c r="A26" s="92" t="s">
        <v>131</v>
      </c>
      <c r="B26" s="93" t="s">
        <v>132</v>
      </c>
      <c r="C26" s="94"/>
      <c r="D26" s="95"/>
      <c r="E26" s="94">
        <v>24854471</v>
      </c>
      <c r="F26" s="96">
        <v>93</v>
      </c>
    </row>
    <row r="27" spans="1:6" ht="21" customHeight="1">
      <c r="A27" s="92" t="s">
        <v>66</v>
      </c>
      <c r="B27" s="93" t="s">
        <v>67</v>
      </c>
      <c r="C27" s="94">
        <v>4948728</v>
      </c>
      <c r="D27" s="96" t="s">
        <v>15</v>
      </c>
      <c r="E27" s="94"/>
      <c r="F27" s="96"/>
    </row>
    <row r="28" spans="1:6" ht="21" customHeight="1">
      <c r="A28" s="92" t="s">
        <v>133</v>
      </c>
      <c r="B28" s="93" t="s">
        <v>69</v>
      </c>
      <c r="C28" s="100">
        <v>1968480</v>
      </c>
      <c r="D28" s="95" t="s">
        <v>15</v>
      </c>
      <c r="E28" s="94"/>
      <c r="F28" s="96"/>
    </row>
    <row r="29" spans="1:6" ht="21" customHeight="1">
      <c r="A29" s="92" t="s">
        <v>70</v>
      </c>
      <c r="B29" s="93" t="s">
        <v>71</v>
      </c>
      <c r="C29" s="100">
        <v>6634964</v>
      </c>
      <c r="D29" s="95" t="s">
        <v>15</v>
      </c>
      <c r="E29" s="94"/>
      <c r="F29" s="96"/>
    </row>
    <row r="30" spans="1:6" ht="21" customHeight="1">
      <c r="A30" s="92" t="s">
        <v>72</v>
      </c>
      <c r="B30" s="93" t="s">
        <v>73</v>
      </c>
      <c r="C30" s="94">
        <v>302380</v>
      </c>
      <c r="D30" s="95" t="s">
        <v>15</v>
      </c>
      <c r="E30" s="100"/>
      <c r="F30" s="96"/>
    </row>
    <row r="31" spans="1:6" ht="21" customHeight="1">
      <c r="A31" s="92" t="s">
        <v>74</v>
      </c>
      <c r="B31" s="93" t="s">
        <v>75</v>
      </c>
      <c r="C31" s="94">
        <v>2623830</v>
      </c>
      <c r="D31" s="96">
        <v>64</v>
      </c>
      <c r="E31" s="100"/>
      <c r="F31" s="96"/>
    </row>
    <row r="32" spans="1:6" ht="21" customHeight="1">
      <c r="A32" s="92" t="s">
        <v>76</v>
      </c>
      <c r="B32" s="93" t="s">
        <v>77</v>
      </c>
      <c r="C32" s="94">
        <v>928952</v>
      </c>
      <c r="D32" s="96">
        <v>1</v>
      </c>
      <c r="E32" s="100"/>
      <c r="F32" s="96"/>
    </row>
    <row r="33" spans="1:6" ht="21" customHeight="1">
      <c r="A33" s="92" t="s">
        <v>78</v>
      </c>
      <c r="B33" s="93" t="s">
        <v>79</v>
      </c>
      <c r="C33" s="94">
        <v>333331</v>
      </c>
      <c r="D33" s="96">
        <v>10</v>
      </c>
      <c r="E33" s="94"/>
      <c r="F33" s="96"/>
    </row>
    <row r="34" spans="1:6" ht="21" customHeight="1">
      <c r="A34" s="92" t="s">
        <v>80</v>
      </c>
      <c r="B34" s="93" t="s">
        <v>81</v>
      </c>
      <c r="C34" s="94">
        <v>177829</v>
      </c>
      <c r="D34" s="95" t="s">
        <v>15</v>
      </c>
      <c r="E34" s="94"/>
      <c r="F34" s="96"/>
    </row>
    <row r="35" spans="1:6" ht="21" customHeight="1">
      <c r="A35" s="92" t="s">
        <v>82</v>
      </c>
      <c r="B35" s="93" t="s">
        <v>83</v>
      </c>
      <c r="C35" s="94">
        <v>1154700</v>
      </c>
      <c r="D35" s="95" t="s">
        <v>15</v>
      </c>
      <c r="E35" s="100"/>
      <c r="F35" s="96"/>
    </row>
    <row r="36" spans="1:6" ht="21" customHeight="1">
      <c r="A36" s="92" t="s">
        <v>84</v>
      </c>
      <c r="B36" s="98">
        <v>551000</v>
      </c>
      <c r="C36" s="94"/>
      <c r="D36" s="95"/>
      <c r="E36" s="94"/>
      <c r="F36" s="96"/>
    </row>
    <row r="37" spans="1:6" ht="21" customHeight="1">
      <c r="A37" s="92" t="s">
        <v>86</v>
      </c>
      <c r="B37" s="93" t="s">
        <v>87</v>
      </c>
      <c r="C37" s="100">
        <v>828000</v>
      </c>
      <c r="D37" s="95" t="s">
        <v>15</v>
      </c>
      <c r="E37" s="94"/>
      <c r="F37" s="96"/>
    </row>
    <row r="38" spans="1:6" ht="21" customHeight="1">
      <c r="A38" s="101"/>
      <c r="B38" s="102"/>
      <c r="C38" s="103"/>
      <c r="D38" s="104"/>
      <c r="E38" s="103"/>
      <c r="F38" s="105"/>
    </row>
    <row r="39" spans="1:6" ht="21" customHeight="1" thickBot="1">
      <c r="A39" s="106"/>
      <c r="B39" s="107"/>
      <c r="C39" s="108">
        <f>SUM(C5:C38)+INT(SUM(D5:D38)/100)</f>
        <v>52646817</v>
      </c>
      <c r="D39" s="109">
        <f>MOD(SUM(D5:D38),100)</f>
        <v>7</v>
      </c>
      <c r="E39" s="108">
        <f>SUM(E5:E38)+INT(SUM(F5:F38)/100)</f>
        <v>52646817</v>
      </c>
      <c r="F39" s="109">
        <f>MOD(SUM(F5:F38),100)</f>
        <v>7</v>
      </c>
    </row>
    <row r="40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9.00390625" style="111" customWidth="1"/>
    <col min="2" max="2" width="33.00390625" style="111" customWidth="1"/>
    <col min="3" max="3" width="16.140625" style="111" customWidth="1"/>
    <col min="4" max="4" width="3.421875" style="111" customWidth="1"/>
    <col min="5" max="5" width="13.7109375" style="111" customWidth="1"/>
    <col min="6" max="16384" width="9.00390625" style="111" customWidth="1"/>
  </cols>
  <sheetData>
    <row r="1" spans="1:5" ht="22.5" customHeight="1">
      <c r="A1" s="110" t="s">
        <v>0</v>
      </c>
      <c r="B1" s="110"/>
      <c r="C1" s="110"/>
      <c r="D1" s="110"/>
      <c r="E1" s="110"/>
    </row>
    <row r="2" spans="1:5" ht="22.5" customHeight="1">
      <c r="A2" s="6" t="s">
        <v>134</v>
      </c>
      <c r="B2" s="6"/>
      <c r="C2" s="6"/>
      <c r="D2" s="6"/>
      <c r="E2" s="6"/>
    </row>
    <row r="3" spans="1:5" ht="28.5" customHeight="1">
      <c r="A3" s="6" t="s">
        <v>135</v>
      </c>
      <c r="B3" s="6"/>
      <c r="C3" s="6"/>
      <c r="D3" s="6"/>
      <c r="E3" s="6"/>
    </row>
    <row r="4" spans="1:5" ht="22.5" customHeight="1">
      <c r="A4" s="3" t="s">
        <v>136</v>
      </c>
      <c r="B4" s="88"/>
      <c r="C4" s="112" t="s">
        <v>6</v>
      </c>
      <c r="D4" s="112"/>
      <c r="E4" s="112" t="s">
        <v>137</v>
      </c>
    </row>
    <row r="5" spans="1:5" ht="22.5" customHeight="1">
      <c r="A5" s="88"/>
      <c r="B5" s="88" t="s">
        <v>138</v>
      </c>
      <c r="C5" s="113">
        <f>280513.5+39450</f>
        <v>319963.5</v>
      </c>
      <c r="D5" s="114"/>
      <c r="E5" s="113">
        <v>24854471.93</v>
      </c>
    </row>
    <row r="6" spans="1:5" ht="22.5" customHeight="1">
      <c r="A6" s="88"/>
      <c r="B6" s="88" t="s">
        <v>139</v>
      </c>
      <c r="C6" s="113">
        <v>462467.78</v>
      </c>
      <c r="D6" s="114"/>
      <c r="E6" s="113">
        <v>3888490.92</v>
      </c>
    </row>
    <row r="7" spans="1:5" ht="22.5" customHeight="1">
      <c r="A7" s="88"/>
      <c r="B7" s="88" t="s">
        <v>127</v>
      </c>
      <c r="C7" s="115"/>
      <c r="D7" s="88"/>
      <c r="E7" s="115"/>
    </row>
    <row r="8" spans="1:5" ht="22.5" customHeight="1">
      <c r="A8" s="88"/>
      <c r="B8" s="88" t="s">
        <v>60</v>
      </c>
      <c r="C8" s="113"/>
      <c r="D8" s="88"/>
      <c r="E8" s="113"/>
    </row>
    <row r="9" spans="1:5" ht="22.5" customHeight="1">
      <c r="A9" s="88"/>
      <c r="B9" s="88" t="s">
        <v>61</v>
      </c>
      <c r="C9" s="113"/>
      <c r="D9" s="88"/>
      <c r="E9" s="113"/>
    </row>
    <row r="10" spans="1:5" ht="22.5" customHeight="1">
      <c r="A10" s="88"/>
      <c r="B10" s="88" t="s">
        <v>50</v>
      </c>
      <c r="C10" s="113"/>
      <c r="D10" s="88"/>
      <c r="E10" s="113"/>
    </row>
    <row r="11" spans="1:5" ht="22.5" customHeight="1">
      <c r="A11" s="88"/>
      <c r="B11" s="88" t="s">
        <v>56</v>
      </c>
      <c r="C11" s="113">
        <v>2475</v>
      </c>
      <c r="D11" s="88"/>
      <c r="E11" s="113">
        <v>64738.75</v>
      </c>
    </row>
    <row r="12" spans="1:5" ht="22.5" customHeight="1">
      <c r="A12" s="88"/>
      <c r="B12" s="88" t="s">
        <v>140</v>
      </c>
      <c r="C12" s="115">
        <v>123928</v>
      </c>
      <c r="D12" s="88"/>
      <c r="E12" s="115">
        <v>848396</v>
      </c>
    </row>
    <row r="13" spans="1:5" ht="22.5" customHeight="1">
      <c r="A13" s="88"/>
      <c r="B13" s="88" t="s">
        <v>141</v>
      </c>
      <c r="C13" s="115"/>
      <c r="D13" s="88"/>
      <c r="E13" s="116">
        <v>1215720</v>
      </c>
    </row>
    <row r="14" spans="1:5" ht="22.5" customHeight="1">
      <c r="A14" s="88"/>
      <c r="B14" s="88" t="s">
        <v>142</v>
      </c>
      <c r="C14" s="115"/>
      <c r="D14" s="88"/>
      <c r="E14" s="116">
        <v>540</v>
      </c>
    </row>
    <row r="15" spans="1:5" ht="22.5" customHeight="1">
      <c r="A15" s="88"/>
      <c r="B15" s="88" t="s">
        <v>143</v>
      </c>
      <c r="C15" s="115"/>
      <c r="D15" s="88"/>
      <c r="E15" s="116"/>
    </row>
    <row r="16" spans="1:5" ht="22.5" customHeight="1">
      <c r="A16" s="88"/>
      <c r="B16" s="88" t="s">
        <v>144</v>
      </c>
      <c r="C16" s="113"/>
      <c r="D16" s="88"/>
      <c r="E16" s="117">
        <v>400</v>
      </c>
    </row>
    <row r="17" spans="1:5" ht="22.5" customHeight="1">
      <c r="A17" s="88"/>
      <c r="B17" s="88" t="s">
        <v>145</v>
      </c>
      <c r="C17" s="113"/>
      <c r="D17" s="88"/>
      <c r="E17" s="117"/>
    </row>
    <row r="18" spans="1:5" ht="22.5" customHeight="1" thickBot="1">
      <c r="A18" s="118"/>
      <c r="B18" s="118"/>
      <c r="C18" s="119">
        <f>SUM(C5:C17)</f>
        <v>908834.28</v>
      </c>
      <c r="D18" s="120"/>
      <c r="E18" s="121">
        <f>SUM(E5:E17)</f>
        <v>30872757.6</v>
      </c>
    </row>
    <row r="19" spans="1:5" ht="22.5" customHeight="1" thickTop="1">
      <c r="A19" s="3" t="s">
        <v>65</v>
      </c>
      <c r="B19" s="88"/>
      <c r="C19" s="88"/>
      <c r="D19" s="88"/>
      <c r="E19" s="122"/>
    </row>
    <row r="20" spans="1:5" ht="22.5" customHeight="1">
      <c r="A20" s="88"/>
      <c r="B20" s="88" t="s">
        <v>146</v>
      </c>
      <c r="C20" s="114">
        <f>2480376.04+329650</f>
        <v>2810026.04</v>
      </c>
      <c r="D20" s="88"/>
      <c r="E20" s="114">
        <v>19901194.75</v>
      </c>
    </row>
    <row r="21" spans="1:5" ht="22.5" customHeight="1">
      <c r="A21" s="88"/>
      <c r="B21" s="88" t="s">
        <v>147</v>
      </c>
      <c r="C21" s="113">
        <v>445192.91</v>
      </c>
      <c r="D21" s="88"/>
      <c r="E21" s="113">
        <v>3869504.29</v>
      </c>
    </row>
    <row r="22" spans="1:5" ht="22.5" customHeight="1">
      <c r="A22" s="88"/>
      <c r="B22" s="88" t="s">
        <v>50</v>
      </c>
      <c r="C22" s="114">
        <v>0</v>
      </c>
      <c r="D22" s="88"/>
      <c r="E22" s="114">
        <v>873190</v>
      </c>
    </row>
    <row r="23" spans="1:5" ht="22.5" customHeight="1">
      <c r="A23" s="88"/>
      <c r="B23" s="88" t="s">
        <v>42</v>
      </c>
      <c r="C23" s="115">
        <v>77328</v>
      </c>
      <c r="D23" s="88"/>
      <c r="E23" s="115">
        <v>888596</v>
      </c>
    </row>
    <row r="24" spans="1:5" ht="22.5" customHeight="1">
      <c r="A24" s="88"/>
      <c r="B24" s="88" t="s">
        <v>44</v>
      </c>
      <c r="C24" s="115">
        <v>39000</v>
      </c>
      <c r="D24" s="88"/>
      <c r="E24" s="115">
        <v>1396930</v>
      </c>
    </row>
    <row r="25" spans="1:5" ht="22.5" customHeight="1">
      <c r="A25" s="88"/>
      <c r="B25" s="88" t="s">
        <v>61</v>
      </c>
      <c r="C25" s="115"/>
      <c r="D25" s="88"/>
      <c r="E25" s="115"/>
    </row>
    <row r="26" spans="1:5" ht="22.5" customHeight="1">
      <c r="A26" s="88"/>
      <c r="B26" s="88" t="s">
        <v>145</v>
      </c>
      <c r="C26" s="115">
        <v>0</v>
      </c>
      <c r="D26" s="88"/>
      <c r="E26" s="115">
        <v>411155.49</v>
      </c>
    </row>
    <row r="27" spans="1:5" ht="22.5" customHeight="1">
      <c r="A27" s="88"/>
      <c r="B27" s="88" t="s">
        <v>96</v>
      </c>
      <c r="C27" s="123">
        <v>659500</v>
      </c>
      <c r="D27" s="88"/>
      <c r="E27" s="123">
        <v>1094500</v>
      </c>
    </row>
    <row r="28" spans="1:5" ht="22.5" customHeight="1">
      <c r="A28" s="88"/>
      <c r="B28" s="88" t="s">
        <v>60</v>
      </c>
      <c r="C28" s="123"/>
      <c r="D28" s="124"/>
      <c r="E28" s="123"/>
    </row>
    <row r="29" spans="1:5" ht="22.5" customHeight="1">
      <c r="A29" s="88"/>
      <c r="B29" s="88" t="s">
        <v>142</v>
      </c>
      <c r="C29" s="113"/>
      <c r="D29" s="124"/>
      <c r="E29" s="113"/>
    </row>
    <row r="30" spans="1:5" ht="22.5" customHeight="1">
      <c r="A30" s="88"/>
      <c r="B30" s="88" t="s">
        <v>143</v>
      </c>
      <c r="C30" s="113"/>
      <c r="D30" s="88"/>
      <c r="E30" s="113"/>
    </row>
    <row r="31" spans="1:5" ht="22.5" customHeight="1">
      <c r="A31" s="88"/>
      <c r="B31" s="88" t="s">
        <v>144</v>
      </c>
      <c r="C31" s="113"/>
      <c r="D31" s="88"/>
      <c r="E31" s="113"/>
    </row>
    <row r="32" spans="1:5" ht="22.5" customHeight="1">
      <c r="A32" s="88"/>
      <c r="B32" s="88" t="s">
        <v>127</v>
      </c>
      <c r="C32" s="113"/>
      <c r="D32" s="88"/>
      <c r="E32" s="113"/>
    </row>
    <row r="33" spans="1:5" ht="22.5" customHeight="1" thickBot="1">
      <c r="A33" s="88"/>
      <c r="B33" s="88"/>
      <c r="C33" s="125">
        <f>SUM(C20:C32)</f>
        <v>4031046.95</v>
      </c>
      <c r="D33" s="88"/>
      <c r="E33" s="125">
        <f>SUM(E20:E32)</f>
        <v>28435070.529999997</v>
      </c>
    </row>
    <row r="34" spans="1:5" ht="23.25" customHeight="1" thickTop="1">
      <c r="A34" s="88"/>
      <c r="B34" s="88" t="s">
        <v>148</v>
      </c>
      <c r="C34" s="126">
        <f>(C18-C33)</f>
        <v>-3122212.67</v>
      </c>
      <c r="D34" s="127"/>
      <c r="E34" s="127">
        <f>(E18-E33)</f>
        <v>2437687.070000004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2015-05-07T03:42:50Z</dcterms:created>
  <dcterms:modified xsi:type="dcterms:W3CDTF">2015-05-07T03:47:26Z</dcterms:modified>
  <cp:category/>
  <cp:version/>
  <cp:contentType/>
  <cp:contentStatus/>
</cp:coreProperties>
</file>